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\project\CCHP_NCCD_DNPAO_IMMPaCt\Survey toolkit\2nd Edition\Categories and tools\A. Survey objectives\1. Introduction to micronutrient survey planning\General planning\"/>
    </mc:Choice>
  </mc:AlternateContent>
  <bookViews>
    <workbookView xWindow="0" yWindow="0" windowWidth="15330" windowHeight="7080"/>
  </bookViews>
  <sheets>
    <sheet name="MNS revised 14.03.15" sheetId="1" r:id="rId1"/>
  </sheets>
  <definedNames>
    <definedName name="_xlnm.Print_Area" localSheetId="0">'MNS revised 14.03.15'!$A$1:$I$237</definedName>
  </definedNames>
  <calcPr calcId="152511"/>
</workbook>
</file>

<file path=xl/calcChain.xml><?xml version="1.0" encoding="utf-8"?>
<calcChain xmlns="http://schemas.openxmlformats.org/spreadsheetml/2006/main">
  <c r="H213" i="1" l="1"/>
  <c r="I213" i="1" s="1"/>
  <c r="H212" i="1"/>
  <c r="I212" i="1" s="1"/>
  <c r="H211" i="1"/>
  <c r="I211" i="1" s="1"/>
  <c r="H210" i="1"/>
  <c r="I210" i="1" s="1"/>
  <c r="H204" i="1"/>
  <c r="I204" i="1" s="1"/>
  <c r="H203" i="1"/>
  <c r="I203" i="1" s="1"/>
  <c r="H199" i="1"/>
  <c r="I199" i="1" s="1"/>
  <c r="H198" i="1"/>
  <c r="I198" i="1" s="1"/>
  <c r="I200" i="1" s="1"/>
  <c r="H194" i="1"/>
  <c r="I194" i="1" s="1"/>
  <c r="H193" i="1"/>
  <c r="I193" i="1" s="1"/>
  <c r="H192" i="1"/>
  <c r="I192" i="1" s="1"/>
  <c r="I185" i="1"/>
  <c r="H184" i="1"/>
  <c r="I184" i="1" s="1"/>
  <c r="I183" i="1"/>
  <c r="H183" i="1"/>
  <c r="H182" i="1"/>
  <c r="I182" i="1" s="1"/>
  <c r="I181" i="1"/>
  <c r="H181" i="1"/>
  <c r="H180" i="1"/>
  <c r="I180" i="1" s="1"/>
  <c r="H179" i="1"/>
  <c r="I179" i="1" s="1"/>
  <c r="H178" i="1"/>
  <c r="I178" i="1" s="1"/>
  <c r="H177" i="1"/>
  <c r="I177" i="1" s="1"/>
  <c r="E176" i="1"/>
  <c r="H176" i="1" s="1"/>
  <c r="I176" i="1" s="1"/>
  <c r="E175" i="1"/>
  <c r="H175" i="1" s="1"/>
  <c r="E174" i="1"/>
  <c r="H174" i="1" s="1"/>
  <c r="I174" i="1" s="1"/>
  <c r="I170" i="1"/>
  <c r="H170" i="1"/>
  <c r="H169" i="1"/>
  <c r="I169" i="1" s="1"/>
  <c r="I167" i="1"/>
  <c r="H167" i="1"/>
  <c r="H166" i="1"/>
  <c r="I166" i="1" s="1"/>
  <c r="H165" i="1"/>
  <c r="I165" i="1" s="1"/>
  <c r="H164" i="1"/>
  <c r="I164" i="1" s="1"/>
  <c r="H163" i="1"/>
  <c r="I163" i="1" s="1"/>
  <c r="G159" i="1"/>
  <c r="H159" i="1" s="1"/>
  <c r="I159" i="1" s="1"/>
  <c r="G158" i="1"/>
  <c r="H158" i="1" s="1"/>
  <c r="I158" i="1" s="1"/>
  <c r="H157" i="1"/>
  <c r="I157" i="1" s="1"/>
  <c r="I156" i="1"/>
  <c r="H156" i="1"/>
  <c r="H152" i="1"/>
  <c r="I152" i="1" s="1"/>
  <c r="H151" i="1"/>
  <c r="I151" i="1" s="1"/>
  <c r="H150" i="1"/>
  <c r="I150" i="1" s="1"/>
  <c r="H149" i="1"/>
  <c r="I149" i="1" s="1"/>
  <c r="I148" i="1"/>
  <c r="H148" i="1"/>
  <c r="H147" i="1"/>
  <c r="I147" i="1" s="1"/>
  <c r="I146" i="1"/>
  <c r="H146" i="1"/>
  <c r="H145" i="1"/>
  <c r="I145" i="1" s="1"/>
  <c r="H144" i="1"/>
  <c r="I144" i="1" s="1"/>
  <c r="H143" i="1"/>
  <c r="I143" i="1" s="1"/>
  <c r="H139" i="1"/>
  <c r="I139" i="1" s="1"/>
  <c r="H138" i="1"/>
  <c r="I138" i="1" s="1"/>
  <c r="H137" i="1"/>
  <c r="I137" i="1" s="1"/>
  <c r="H136" i="1"/>
  <c r="I136" i="1" s="1"/>
  <c r="H135" i="1"/>
  <c r="I135" i="1" s="1"/>
  <c r="I134" i="1"/>
  <c r="H134" i="1"/>
  <c r="H133" i="1"/>
  <c r="I133" i="1" s="1"/>
  <c r="H127" i="1"/>
  <c r="I126" i="1"/>
  <c r="H125" i="1"/>
  <c r="I125" i="1" s="1"/>
  <c r="H124" i="1"/>
  <c r="I124" i="1" s="1"/>
  <c r="H123" i="1"/>
  <c r="I123" i="1" s="1"/>
  <c r="I122" i="1"/>
  <c r="H122" i="1"/>
  <c r="I118" i="1"/>
  <c r="H118" i="1"/>
  <c r="G118" i="1"/>
  <c r="G117" i="1"/>
  <c r="H117" i="1" s="1"/>
  <c r="I117" i="1" s="1"/>
  <c r="G116" i="1"/>
  <c r="H116" i="1" s="1"/>
  <c r="I116" i="1" s="1"/>
  <c r="G115" i="1"/>
  <c r="H115" i="1" s="1"/>
  <c r="I115" i="1" s="1"/>
  <c r="H114" i="1"/>
  <c r="I114" i="1" s="1"/>
  <c r="H113" i="1"/>
  <c r="H109" i="1"/>
  <c r="I109" i="1" s="1"/>
  <c r="H108" i="1"/>
  <c r="I108" i="1" s="1"/>
  <c r="H107" i="1"/>
  <c r="I107" i="1" s="1"/>
  <c r="I106" i="1"/>
  <c r="H106" i="1"/>
  <c r="H105" i="1"/>
  <c r="I105" i="1" s="1"/>
  <c r="D101" i="1"/>
  <c r="H101" i="1" s="1"/>
  <c r="I101" i="1" s="1"/>
  <c r="H100" i="1"/>
  <c r="I100" i="1" s="1"/>
  <c r="H99" i="1"/>
  <c r="I99" i="1" s="1"/>
  <c r="I98" i="1"/>
  <c r="H98" i="1"/>
  <c r="H97" i="1"/>
  <c r="I97" i="1" s="1"/>
  <c r="H96" i="1"/>
  <c r="I96" i="1" s="1"/>
  <c r="H95" i="1"/>
  <c r="I95" i="1" s="1"/>
  <c r="I94" i="1"/>
  <c r="H94" i="1"/>
  <c r="H93" i="1"/>
  <c r="H86" i="1"/>
  <c r="H87" i="1" s="1"/>
  <c r="H82" i="1"/>
  <c r="I82" i="1" s="1"/>
  <c r="G82" i="1"/>
  <c r="H81" i="1"/>
  <c r="I81" i="1" s="1"/>
  <c r="G81" i="1"/>
  <c r="G80" i="1"/>
  <c r="H80" i="1" s="1"/>
  <c r="H76" i="1"/>
  <c r="I76" i="1" s="1"/>
  <c r="I75" i="1"/>
  <c r="H75" i="1"/>
  <c r="H74" i="1"/>
  <c r="I74" i="1" s="1"/>
  <c r="H73" i="1"/>
  <c r="I73" i="1" s="1"/>
  <c r="H72" i="1"/>
  <c r="I72" i="1" s="1"/>
  <c r="I71" i="1"/>
  <c r="H71" i="1"/>
  <c r="H70" i="1"/>
  <c r="I70" i="1" s="1"/>
  <c r="H69" i="1"/>
  <c r="I69" i="1" s="1"/>
  <c r="H68" i="1"/>
  <c r="I68" i="1" s="1"/>
  <c r="I67" i="1"/>
  <c r="H67" i="1"/>
  <c r="I63" i="1"/>
  <c r="H63" i="1"/>
  <c r="H62" i="1"/>
  <c r="I62" i="1" s="1"/>
  <c r="H61" i="1"/>
  <c r="I61" i="1" s="1"/>
  <c r="H60" i="1"/>
  <c r="I60" i="1" s="1"/>
  <c r="I59" i="1"/>
  <c r="H59" i="1"/>
  <c r="H58" i="1"/>
  <c r="I58" i="1" s="1"/>
  <c r="D58" i="1"/>
  <c r="H56" i="1"/>
  <c r="I56" i="1" s="1"/>
  <c r="D55" i="1"/>
  <c r="H55" i="1" s="1"/>
  <c r="I55" i="1" s="1"/>
  <c r="H54" i="1"/>
  <c r="I54" i="1" s="1"/>
  <c r="I53" i="1"/>
  <c r="H53" i="1"/>
  <c r="H52" i="1"/>
  <c r="I52" i="1" s="1"/>
  <c r="H51" i="1"/>
  <c r="I51" i="1" s="1"/>
  <c r="H50" i="1"/>
  <c r="I50" i="1" s="1"/>
  <c r="I49" i="1"/>
  <c r="H49" i="1"/>
  <c r="H44" i="1"/>
  <c r="H43" i="1"/>
  <c r="H42" i="1"/>
  <c r="H41" i="1"/>
  <c r="I37" i="1"/>
  <c r="H36" i="1"/>
  <c r="I36" i="1" s="1"/>
  <c r="I35" i="1"/>
  <c r="H35" i="1"/>
  <c r="H34" i="1"/>
  <c r="I34" i="1" s="1"/>
  <c r="H33" i="1"/>
  <c r="I33" i="1" s="1"/>
  <c r="H32" i="1"/>
  <c r="I32" i="1" s="1"/>
  <c r="I31" i="1"/>
  <c r="H31" i="1"/>
  <c r="H30" i="1"/>
  <c r="I30" i="1" s="1"/>
  <c r="H29" i="1"/>
  <c r="I29" i="1" s="1"/>
  <c r="H28" i="1"/>
  <c r="I28" i="1" s="1"/>
  <c r="I27" i="1"/>
  <c r="H27" i="1"/>
  <c r="H26" i="1"/>
  <c r="I26" i="1" s="1"/>
  <c r="H25" i="1"/>
  <c r="I25" i="1" s="1"/>
  <c r="H24" i="1"/>
  <c r="I24" i="1" s="1"/>
  <c r="H20" i="1"/>
  <c r="I20" i="1" s="1"/>
  <c r="M19" i="1"/>
  <c r="G19" i="1"/>
  <c r="H19" i="1" s="1"/>
  <c r="I19" i="1" s="1"/>
  <c r="M18" i="1"/>
  <c r="H18" i="1"/>
  <c r="I18" i="1" s="1"/>
  <c r="H17" i="1"/>
  <c r="I17" i="1" s="1"/>
  <c r="H16" i="1"/>
  <c r="I16" i="1" s="1"/>
  <c r="I15" i="1"/>
  <c r="H15" i="1"/>
  <c r="I11" i="1"/>
  <c r="H11" i="1"/>
  <c r="H10" i="1"/>
  <c r="I10" i="1" s="1"/>
  <c r="H9" i="1"/>
  <c r="I38" i="1" l="1"/>
  <c r="H77" i="1"/>
  <c r="D102" i="1"/>
  <c r="H102" i="1" s="1"/>
  <c r="I102" i="1" s="1"/>
  <c r="I140" i="1"/>
  <c r="H12" i="1"/>
  <c r="D57" i="1"/>
  <c r="H57" i="1" s="1"/>
  <c r="I57" i="1" s="1"/>
  <c r="D103" i="1"/>
  <c r="H103" i="1" s="1"/>
  <c r="I103" i="1" s="1"/>
  <c r="I9" i="1"/>
  <c r="I12" i="1" s="1"/>
  <c r="H21" i="1"/>
  <c r="I86" i="1"/>
  <c r="I87" i="1" s="1"/>
  <c r="H119" i="1"/>
  <c r="I160" i="1"/>
  <c r="I205" i="1"/>
  <c r="I214" i="1"/>
  <c r="I64" i="1"/>
  <c r="I77" i="1"/>
  <c r="I127" i="1"/>
  <c r="I171" i="1"/>
  <c r="I195" i="1"/>
  <c r="I153" i="1"/>
  <c r="H186" i="1"/>
  <c r="I175" i="1"/>
  <c r="I186" i="1" s="1"/>
  <c r="I207" i="1"/>
  <c r="I21" i="1"/>
  <c r="H45" i="1" s="1"/>
  <c r="H83" i="1"/>
  <c r="I80" i="1"/>
  <c r="I83" i="1" s="1"/>
  <c r="H64" i="1"/>
  <c r="H89" i="1" s="1"/>
  <c r="H153" i="1"/>
  <c r="H160" i="1"/>
  <c r="H200" i="1"/>
  <c r="I93" i="1"/>
  <c r="I113" i="1"/>
  <c r="I119" i="1" s="1"/>
  <c r="H140" i="1"/>
  <c r="H195" i="1"/>
  <c r="H205" i="1"/>
  <c r="H214" i="1"/>
  <c r="H38" i="1"/>
  <c r="G45" i="1" s="1"/>
  <c r="H171" i="1"/>
  <c r="I188" i="1" l="1"/>
  <c r="D104" i="1"/>
  <c r="H104" i="1" s="1"/>
  <c r="H207" i="1"/>
  <c r="H188" i="1"/>
  <c r="I89" i="1"/>
  <c r="I216" i="1" l="1"/>
  <c r="I104" i="1"/>
  <c r="I110" i="1" s="1"/>
  <c r="I129" i="1" s="1"/>
  <c r="H110" i="1"/>
  <c r="H129" i="1" s="1"/>
  <c r="H216" i="1" s="1"/>
</calcChain>
</file>

<file path=xl/comments1.xml><?xml version="1.0" encoding="utf-8"?>
<comments xmlns="http://schemas.openxmlformats.org/spreadsheetml/2006/main">
  <authors>
    <author>Benson Kazembe</author>
  </authors>
  <commentList>
    <comment ref="D150" authorId="0" shapeId="0">
      <text>
        <r>
          <rPr>
            <b/>
            <sz val="9"/>
            <color indexed="81"/>
            <rFont val="Tahoma"/>
            <family val="2"/>
          </rPr>
          <t>Benson Kazembe:</t>
        </r>
        <r>
          <rPr>
            <sz val="9"/>
            <color indexed="81"/>
            <rFont val="Tahoma"/>
            <family val="2"/>
          </rPr>
          <t xml:space="preserve">
changed from 2 to 3</t>
        </r>
      </text>
    </comment>
  </commentList>
</comments>
</file>

<file path=xl/sharedStrings.xml><?xml version="1.0" encoding="utf-8"?>
<sst xmlns="http://schemas.openxmlformats.org/spreadsheetml/2006/main" count="354" uniqueCount="180">
  <si>
    <t>Unit</t>
  </si>
  <si>
    <t>Cost</t>
  </si>
  <si>
    <t xml:space="preserve">Total            </t>
  </si>
  <si>
    <t xml:space="preserve">Total           </t>
  </si>
  <si>
    <t xml:space="preserve">      Item</t>
  </si>
  <si>
    <t>No</t>
  </si>
  <si>
    <t>m=month</t>
  </si>
  <si>
    <t>Per</t>
  </si>
  <si>
    <t xml:space="preserve">Cost         </t>
  </si>
  <si>
    <t xml:space="preserve">Cost               </t>
  </si>
  <si>
    <t>d=day</t>
  </si>
  <si>
    <t>US $</t>
  </si>
  <si>
    <t>I</t>
  </si>
  <si>
    <t>ADMINISTRATIVE</t>
  </si>
  <si>
    <t>Administrative</t>
  </si>
  <si>
    <t>Project management meetings</t>
  </si>
  <si>
    <t>months</t>
  </si>
  <si>
    <t>Communications</t>
  </si>
  <si>
    <t>Fuel</t>
  </si>
  <si>
    <t>Sub-Total Administrative</t>
  </si>
  <si>
    <t xml:space="preserve">National Consultant </t>
  </si>
  <si>
    <t xml:space="preserve">Salary </t>
  </si>
  <si>
    <t>In-country travel cost</t>
  </si>
  <si>
    <t>days</t>
  </si>
  <si>
    <t>Driver perdiem</t>
  </si>
  <si>
    <t>Driver (salary)</t>
  </si>
  <si>
    <t xml:space="preserve">Running costs (fuel - 100km/day, 7litres/km) </t>
  </si>
  <si>
    <t>Car Hire</t>
  </si>
  <si>
    <t>Sub-Total National Consultant</t>
  </si>
  <si>
    <t>Stationary Supplies</t>
  </si>
  <si>
    <t>Plotter Tonner</t>
  </si>
  <si>
    <t>tonner</t>
  </si>
  <si>
    <t>Paper for printing of maps</t>
  </si>
  <si>
    <t>reams</t>
  </si>
  <si>
    <t>A4 paper</t>
  </si>
  <si>
    <t>Tractor paper</t>
  </si>
  <si>
    <t>boxes</t>
  </si>
  <si>
    <t>Toner cartridge-laser printer</t>
  </si>
  <si>
    <t>pieces</t>
  </si>
  <si>
    <t>Toner cartridge-colour printer</t>
  </si>
  <si>
    <t>Flash Diskettes</t>
  </si>
  <si>
    <t>items</t>
  </si>
  <si>
    <t>External Drives</t>
  </si>
  <si>
    <t>Pens</t>
  </si>
  <si>
    <t>packs</t>
  </si>
  <si>
    <t>Envelopes</t>
  </si>
  <si>
    <t>pages</t>
  </si>
  <si>
    <t>Box files</t>
  </si>
  <si>
    <t>Book shelves</t>
  </si>
  <si>
    <t>shelf</t>
  </si>
  <si>
    <t>Office files</t>
  </si>
  <si>
    <t>file</t>
  </si>
  <si>
    <t>Other office supplies</t>
  </si>
  <si>
    <t xml:space="preserve"> </t>
  </si>
  <si>
    <t>Sub-Total Supplies</t>
  </si>
  <si>
    <t>Replacement samples</t>
  </si>
  <si>
    <t>Replacement salt (100g per household)</t>
  </si>
  <si>
    <t>packet</t>
  </si>
  <si>
    <t>Replacement sugar (500g per household)</t>
  </si>
  <si>
    <t>Sample collectors bags</t>
  </si>
  <si>
    <t>each</t>
  </si>
  <si>
    <t>SUB-TOTAL ADMINISTRATIVE</t>
  </si>
  <si>
    <t>IV</t>
  </si>
  <si>
    <t>PRETEST</t>
  </si>
  <si>
    <t>Training</t>
  </si>
  <si>
    <t>Trainers (DNHA, CHSU, MoH)</t>
  </si>
  <si>
    <t>Regional Coordinators (laboratory)</t>
  </si>
  <si>
    <t>National Coordinators (laboratory)</t>
  </si>
  <si>
    <t>Team Leader out-of-pocket</t>
  </si>
  <si>
    <t>Lab tech out-of-pocket</t>
  </si>
  <si>
    <t>Nurses out-of-pocket</t>
  </si>
  <si>
    <t>Training centre Accommodation</t>
  </si>
  <si>
    <t>Training centre Meals Lunch</t>
  </si>
  <si>
    <t>Training centre Meals (Super)</t>
  </si>
  <si>
    <t>Training centre-trainer refreshments</t>
  </si>
  <si>
    <t>Training venue</t>
  </si>
  <si>
    <t>Drivers  (DNHA, CHSU, MoH)</t>
  </si>
  <si>
    <t>Drivers RCL</t>
  </si>
  <si>
    <t>Drivers NCL</t>
  </si>
  <si>
    <t>Drivers teams out-of-pocket</t>
  </si>
  <si>
    <t>Sub-Total Per Diems</t>
  </si>
  <si>
    <t>Fieldwork</t>
  </si>
  <si>
    <t>Supervisors (DNHA, CHSU, MoH)</t>
  </si>
  <si>
    <t>Team Leader</t>
  </si>
  <si>
    <t xml:space="preserve">Lab tech </t>
  </si>
  <si>
    <t>Nurses</t>
  </si>
  <si>
    <t>Drivers teams</t>
  </si>
  <si>
    <t>Travel Expense</t>
  </si>
  <si>
    <t>Fuel for teams (150 kms/car/day)</t>
  </si>
  <si>
    <t>Fuel for supervision (150 km per day per vehicle  assuming 7 km per litre)</t>
  </si>
  <si>
    <t>Fuel for RCL, NCL (50 km per day per vehicle  assuming 7 km per litre)</t>
  </si>
  <si>
    <t>Sub-Total Travel Expenses</t>
  </si>
  <si>
    <t>Other</t>
  </si>
  <si>
    <t>Photocopy Forms</t>
  </si>
  <si>
    <t>Sub-Total Other</t>
  </si>
  <si>
    <t>SUB-TOTAL PRETEST</t>
  </si>
  <si>
    <t>V</t>
  </si>
  <si>
    <t>MAIN SURVEY TRAINING</t>
  </si>
  <si>
    <t>Officers - Recruiting</t>
  </si>
  <si>
    <t>Drivers - Recruiting</t>
  </si>
  <si>
    <t>Travel Expenses</t>
  </si>
  <si>
    <t>Vehicle rental (buses)</t>
  </si>
  <si>
    <t>Vehicle rental (4x4)</t>
  </si>
  <si>
    <t>Fuel for buses during training (100 km/car/day)</t>
  </si>
  <si>
    <t>Fuel for  (DNHA, CHSU, MoH)</t>
  </si>
  <si>
    <t>Fuel for RCL, NCL</t>
  </si>
  <si>
    <t>Fuel for recruiting</t>
  </si>
  <si>
    <t>Training manuals</t>
  </si>
  <si>
    <t>Supervisor manual</t>
  </si>
  <si>
    <t>Lab Tech manual</t>
  </si>
  <si>
    <t>Training forms</t>
  </si>
  <si>
    <t>Supplies</t>
  </si>
  <si>
    <t>SUB-TOTAL TRAINING</t>
  </si>
  <si>
    <t>VI</t>
  </si>
  <si>
    <t>SURVEY FIELD WORK</t>
  </si>
  <si>
    <t>Salary</t>
  </si>
  <si>
    <t>Lab tech</t>
  </si>
  <si>
    <t>Per Diems</t>
  </si>
  <si>
    <t>Transport Expenses</t>
  </si>
  <si>
    <t>Vehicle hire-teams</t>
  </si>
  <si>
    <t>Vehicle supervisor</t>
  </si>
  <si>
    <t>Fuel - teams (150 km/car/day)</t>
  </si>
  <si>
    <t>Fuel - for supervision</t>
  </si>
  <si>
    <t>Sub-Total Transport</t>
  </si>
  <si>
    <t>Printing</t>
  </si>
  <si>
    <t>Household questionnaires</t>
  </si>
  <si>
    <t>Individual's questionnaires</t>
  </si>
  <si>
    <t>Men's questionnaires</t>
  </si>
  <si>
    <t>Field forms</t>
  </si>
  <si>
    <t>Sub-Total Printing</t>
  </si>
  <si>
    <t>Communications from coord. to 10 teams</t>
  </si>
  <si>
    <t>Communications from teams to coord.</t>
  </si>
  <si>
    <t>Communications within teams</t>
  </si>
  <si>
    <t>Projectors</t>
  </si>
  <si>
    <t>projectors</t>
  </si>
  <si>
    <t>package</t>
  </si>
  <si>
    <t>Identity cards</t>
  </si>
  <si>
    <t>Clip board</t>
  </si>
  <si>
    <t>piece</t>
  </si>
  <si>
    <t>Bag</t>
  </si>
  <si>
    <t>T-shirts</t>
  </si>
  <si>
    <t>Golf shirts</t>
  </si>
  <si>
    <t>Caps</t>
  </si>
  <si>
    <t>Other field supplies</t>
  </si>
  <si>
    <t>SUB-TOTAL FIELD WORK</t>
  </si>
  <si>
    <t>VII</t>
  </si>
  <si>
    <t>DATA PROCESSING</t>
  </si>
  <si>
    <t>Trainers</t>
  </si>
  <si>
    <t>Data editing supervisors</t>
  </si>
  <si>
    <t>Data editing staff</t>
  </si>
  <si>
    <t>Data Capture/Editing</t>
  </si>
  <si>
    <t>Data Entry Suipervisors</t>
  </si>
  <si>
    <t>Sub-total Data Processing</t>
  </si>
  <si>
    <t>Equipment</t>
  </si>
  <si>
    <t>Computers</t>
  </si>
  <si>
    <t>Printers</t>
  </si>
  <si>
    <t>sub-total  Equipment</t>
  </si>
  <si>
    <t>TOTAL DATA PROCESSING</t>
  </si>
  <si>
    <t>VIII</t>
  </si>
  <si>
    <t>SPECIMEN ANALYSIS AT LOCAL LABORATORY (URINE AND SUGAR)</t>
  </si>
  <si>
    <t>Laboratory technicians</t>
  </si>
  <si>
    <t>Supervisors</t>
  </si>
  <si>
    <t>Support staff</t>
  </si>
  <si>
    <t>Reagent for urine and sugar analysis (assorted)</t>
  </si>
  <si>
    <t>assorted</t>
  </si>
  <si>
    <t>sub-total  local sample analysis</t>
  </si>
  <si>
    <t>TOTAL COSTS</t>
  </si>
  <si>
    <t>Notes:</t>
  </si>
  <si>
    <t>*</t>
  </si>
  <si>
    <t xml:space="preserve">For training, assumes 10 team leaders (1 extra), 10 lab technicians (1 extra), 20 nurses (2 extra), </t>
  </si>
  <si>
    <t>Assumptions:</t>
  </si>
  <si>
    <t>-</t>
  </si>
  <si>
    <t xml:space="preserve">Assumes achieved sample of 4,230 households,  992 children 6-59 mths,  826 children 5-14 years, 729 women, </t>
  </si>
  <si>
    <t>Assumes 10 teams with 1 supervisor, 1 lab technician, 2 nurses and 1 driver.</t>
  </si>
  <si>
    <t>Assumes each team can complete 2.24 sample points per week.</t>
  </si>
  <si>
    <t>LOCAL COST BUDGET FOR COUNTRY X</t>
  </si>
  <si>
    <t>LOCAL CURRENCY</t>
  </si>
  <si>
    <t>Exchange rate:US $1 = LOCAL CURRENCY</t>
  </si>
  <si>
    <t>Assumes hiring of 4-wheel drive vehicles that average about 9 XX per litre. Fuel= local currency 126 per litre.</t>
  </si>
  <si>
    <t>66 pregnant women, 247 men 20-55 in 128 sample points.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</si>
</sst>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000"/>
    <numFmt numFmtId="167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15" fontId="2" fillId="0" borderId="0" xfId="1" quotePrefix="1" applyNumberFormat="1" applyFont="1"/>
    <xf numFmtId="0" fontId="2" fillId="0" borderId="0" xfId="1"/>
    <xf numFmtId="0" fontId="3" fillId="0" borderId="0" xfId="1" applyFont="1" applyBorder="1" applyAlignment="1">
      <alignment horizontal="centerContinuous"/>
    </xf>
    <xf numFmtId="0" fontId="4" fillId="2" borderId="1" xfId="1" applyFont="1" applyFill="1" applyBorder="1"/>
    <xf numFmtId="0" fontId="4" fillId="0" borderId="0" xfId="1" applyFont="1" applyBorder="1"/>
    <xf numFmtId="164" fontId="2" fillId="0" borderId="0" xfId="1" applyNumberFormat="1"/>
    <xf numFmtId="0" fontId="2" fillId="2" borderId="0" xfId="1" applyFont="1" applyFill="1" applyBorder="1" applyAlignment="1">
      <alignment vertical="top" wrapText="1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 vertical="top" wrapText="1"/>
    </xf>
    <xf numFmtId="0" fontId="2" fillId="2" borderId="0" xfId="1" applyFont="1" applyFill="1" applyBorder="1" applyAlignment="1">
      <alignment horizontal="right" vertical="top" wrapText="1"/>
    </xf>
    <xf numFmtId="0" fontId="2" fillId="0" borderId="0" xfId="1" applyFont="1" applyBorder="1" applyAlignment="1">
      <alignment horizontal="right" vertical="top" wrapText="1"/>
    </xf>
    <xf numFmtId="0" fontId="2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right" vertical="top" wrapText="1"/>
    </xf>
    <xf numFmtId="0" fontId="5" fillId="2" borderId="0" xfId="1" applyFont="1" applyFill="1"/>
    <xf numFmtId="3" fontId="2" fillId="2" borderId="0" xfId="2" applyNumberFormat="1" applyFont="1" applyFill="1"/>
    <xf numFmtId="0" fontId="2" fillId="2" borderId="0" xfId="1" applyNumberFormat="1" applyFont="1" applyFill="1"/>
    <xf numFmtId="164" fontId="2" fillId="2" borderId="0" xfId="2" applyNumberFormat="1" applyFont="1" applyFill="1"/>
    <xf numFmtId="164" fontId="2" fillId="0" borderId="0" xfId="2" applyNumberFormat="1" applyFont="1"/>
    <xf numFmtId="0" fontId="6" fillId="2" borderId="0" xfId="1" applyFont="1" applyFill="1"/>
    <xf numFmtId="0" fontId="2" fillId="2" borderId="0" xfId="1" applyFont="1" applyFill="1"/>
    <xf numFmtId="0" fontId="2" fillId="2" borderId="0" xfId="1" applyNumberFormat="1" applyFont="1" applyFill="1" applyBorder="1" applyAlignment="1">
      <alignment vertical="top" wrapText="1"/>
    </xf>
    <xf numFmtId="3" fontId="2" fillId="0" borderId="0" xfId="2" applyNumberFormat="1" applyFont="1"/>
    <xf numFmtId="0" fontId="5" fillId="2" borderId="0" xfId="1" applyFont="1" applyFill="1" applyAlignment="1">
      <alignment horizontal="center"/>
    </xf>
    <xf numFmtId="3" fontId="5" fillId="2" borderId="0" xfId="2" applyNumberFormat="1" applyFont="1" applyFill="1"/>
    <xf numFmtId="0" fontId="5" fillId="2" borderId="0" xfId="1" applyNumberFormat="1" applyFont="1" applyFill="1"/>
    <xf numFmtId="3" fontId="5" fillId="0" borderId="0" xfId="2" applyNumberFormat="1" applyFont="1" applyBorder="1"/>
    <xf numFmtId="0" fontId="5" fillId="2" borderId="0" xfId="1" applyFont="1" applyFill="1" applyAlignment="1">
      <alignment horizontal="left"/>
    </xf>
    <xf numFmtId="3" fontId="5" fillId="0" borderId="0" xfId="2" applyNumberFormat="1" applyFont="1"/>
    <xf numFmtId="3" fontId="7" fillId="0" borderId="0" xfId="2" applyNumberFormat="1" applyFont="1" applyBorder="1"/>
    <xf numFmtId="3" fontId="6" fillId="0" borderId="0" xfId="2" applyNumberFormat="1" applyFont="1" applyBorder="1"/>
    <xf numFmtId="3" fontId="5" fillId="0" borderId="0" xfId="1" applyNumberFormat="1" applyFont="1" applyBorder="1"/>
    <xf numFmtId="3" fontId="2" fillId="0" borderId="0" xfId="1" applyNumberFormat="1" applyFont="1" applyBorder="1"/>
    <xf numFmtId="3" fontId="5" fillId="0" borderId="0" xfId="1" applyNumberFormat="1" applyFont="1"/>
    <xf numFmtId="3" fontId="2" fillId="0" borderId="0" xfId="1" applyNumberFormat="1" applyFont="1"/>
    <xf numFmtId="0" fontId="6" fillId="2" borderId="0" xfId="1" applyFont="1" applyFill="1" applyAlignment="1"/>
    <xf numFmtId="3" fontId="6" fillId="2" borderId="2" xfId="2" applyNumberFormat="1" applyFont="1" applyFill="1" applyBorder="1"/>
    <xf numFmtId="3" fontId="2" fillId="2" borderId="0" xfId="1" applyNumberFormat="1" applyFont="1" applyFill="1"/>
    <xf numFmtId="0" fontId="2" fillId="2" borderId="0" xfId="1" applyFont="1" applyFill="1" applyBorder="1" applyAlignment="1">
      <alignment horizontal="left" wrapText="1"/>
    </xf>
    <xf numFmtId="3" fontId="5" fillId="2" borderId="0" xfId="1" applyNumberFormat="1" applyFont="1" applyFill="1"/>
    <xf numFmtId="3" fontId="6" fillId="0" borderId="0" xfId="1" applyNumberFormat="1" applyFont="1" applyBorder="1"/>
    <xf numFmtId="0" fontId="6" fillId="2" borderId="0" xfId="1" applyFont="1" applyFill="1" applyAlignment="1">
      <alignment horizontal="center"/>
    </xf>
    <xf numFmtId="3" fontId="6" fillId="2" borderId="2" xfId="1" applyNumberFormat="1" applyFont="1" applyFill="1" applyBorder="1"/>
    <xf numFmtId="3" fontId="5" fillId="0" borderId="0" xfId="1" applyNumberFormat="1" applyFont="1" applyFill="1"/>
    <xf numFmtId="3" fontId="2" fillId="0" borderId="0" xfId="1" applyNumberFormat="1" applyFont="1" applyFill="1"/>
    <xf numFmtId="0" fontId="2" fillId="0" borderId="0" xfId="1" applyFill="1"/>
    <xf numFmtId="3" fontId="5" fillId="0" borderId="0" xfId="2" applyNumberFormat="1" applyFont="1" applyFill="1"/>
    <xf numFmtId="3" fontId="2" fillId="0" borderId="0" xfId="2" applyNumberFormat="1" applyFont="1" applyFill="1"/>
    <xf numFmtId="0" fontId="5" fillId="2" borderId="0" xfId="1" applyFont="1" applyFill="1" applyBorder="1" applyAlignment="1">
      <alignment horizontal="center"/>
    </xf>
    <xf numFmtId="3" fontId="5" fillId="2" borderId="0" xfId="1" applyNumberFormat="1" applyFont="1" applyFill="1" applyBorder="1"/>
    <xf numFmtId="0" fontId="6" fillId="2" borderId="0" xfId="1" applyFont="1" applyFill="1" applyBorder="1" applyAlignment="1">
      <alignment horizontal="center"/>
    </xf>
    <xf numFmtId="3" fontId="2" fillId="2" borderId="0" xfId="1" applyNumberFormat="1" applyFont="1" applyFill="1" applyBorder="1"/>
    <xf numFmtId="165" fontId="2" fillId="2" borderId="0" xfId="1" applyNumberFormat="1" applyFont="1" applyFill="1"/>
    <xf numFmtId="0" fontId="8" fillId="0" borderId="0" xfId="1" applyFont="1"/>
    <xf numFmtId="3" fontId="7" fillId="0" borderId="0" xfId="2" applyNumberFormat="1" applyFont="1"/>
    <xf numFmtId="3" fontId="6" fillId="0" borderId="0" xfId="2" applyNumberFormat="1" applyFont="1" applyAlignment="1">
      <alignment horizontal="right"/>
    </xf>
    <xf numFmtId="3" fontId="2" fillId="0" borderId="0" xfId="1" applyNumberFormat="1"/>
    <xf numFmtId="3" fontId="2" fillId="2" borderId="0" xfId="1" applyNumberFormat="1" applyFont="1" applyFill="1" applyAlignment="1">
      <alignment vertical="center"/>
    </xf>
    <xf numFmtId="3" fontId="2" fillId="2" borderId="0" xfId="2" applyNumberFormat="1" applyFont="1" applyFill="1" applyAlignment="1">
      <alignment vertic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3" fontId="9" fillId="0" borderId="0" xfId="2" applyNumberFormat="1" applyFont="1"/>
    <xf numFmtId="3" fontId="6" fillId="2" borderId="0" xfId="1" applyNumberFormat="1" applyFont="1" applyFill="1" applyBorder="1"/>
    <xf numFmtId="0" fontId="2" fillId="2" borderId="0" xfId="1" applyFill="1"/>
    <xf numFmtId="0" fontId="10" fillId="0" borderId="0" xfId="1" applyFont="1"/>
    <xf numFmtId="3" fontId="7" fillId="0" borderId="0" xfId="1" applyNumberFormat="1" applyFont="1" applyBorder="1"/>
    <xf numFmtId="0" fontId="10" fillId="2" borderId="0" xfId="1" applyFont="1" applyFill="1"/>
    <xf numFmtId="3" fontId="10" fillId="2" borderId="0" xfId="1" applyNumberFormat="1" applyFont="1" applyFill="1"/>
    <xf numFmtId="0" fontId="2" fillId="2" borderId="0" xfId="1" applyFont="1" applyFill="1" applyAlignment="1">
      <alignment horizontal="left"/>
    </xf>
    <xf numFmtId="0" fontId="6" fillId="2" borderId="0" xfId="1" applyFont="1" applyFill="1" applyAlignment="1">
      <alignment horizontal="left"/>
    </xf>
    <xf numFmtId="3" fontId="5" fillId="0" borderId="0" xfId="1" applyNumberFormat="1" applyFont="1" applyBorder="1" applyAlignment="1">
      <alignment vertical="center"/>
    </xf>
    <xf numFmtId="0" fontId="5" fillId="0" borderId="0" xfId="1" applyFont="1"/>
    <xf numFmtId="0" fontId="2" fillId="2" borderId="0" xfId="1" applyFont="1" applyFill="1" applyAlignment="1">
      <alignment wrapText="1"/>
    </xf>
    <xf numFmtId="0" fontId="5" fillId="2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3" fontId="5" fillId="2" borderId="3" xfId="1" applyNumberFormat="1" applyFont="1" applyFill="1" applyBorder="1" applyAlignment="1">
      <alignment vertical="center"/>
    </xf>
    <xf numFmtId="0" fontId="2" fillId="0" borderId="0" xfId="1" applyFont="1" applyAlignment="1"/>
    <xf numFmtId="3" fontId="2" fillId="0" borderId="0" xfId="1" applyNumberFormat="1" applyFont="1" applyAlignment="1"/>
    <xf numFmtId="0" fontId="5" fillId="0" borderId="0" xfId="1" applyFont="1" applyAlignment="1"/>
    <xf numFmtId="166" fontId="2" fillId="0" borderId="0" xfId="1" applyNumberFormat="1"/>
    <xf numFmtId="167" fontId="2" fillId="2" borderId="0" xfId="1" applyNumberFormat="1" applyFont="1" applyFill="1"/>
    <xf numFmtId="0" fontId="2" fillId="0" borderId="0" xfId="1" applyAlignment="1"/>
    <xf numFmtId="0" fontId="2" fillId="2" borderId="0" xfId="1" applyFont="1" applyFill="1" applyAlignment="1"/>
    <xf numFmtId="0" fontId="5" fillId="2" borderId="0" xfId="1" applyFont="1" applyFill="1" applyAlignme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/>
    </xf>
    <xf numFmtId="0" fontId="2" fillId="2" borderId="0" xfId="1" applyFont="1" applyFill="1" applyAlignment="1">
      <alignment horizontal="left" vertical="top" wrapText="1"/>
    </xf>
    <xf numFmtId="0" fontId="2" fillId="2" borderId="0" xfId="1" applyFont="1" applyFill="1" applyAlignment="1">
      <alignment horizontal="left"/>
    </xf>
  </cellXfs>
  <cellStyles count="6">
    <cellStyle name="Comma 2" xfId="3"/>
    <cellStyle name="Comma 3" xfId="2"/>
    <cellStyle name="Normal" xfId="0" builtinId="0"/>
    <cellStyle name="Normal 2" xfId="1"/>
    <cellStyle name="Normal 3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8"/>
  <sheetViews>
    <sheetView tabSelected="1" view="pageBreakPreview" zoomScale="115" zoomScaleNormal="115" zoomScaleSheetLayoutView="115" workbookViewId="0">
      <selection activeCell="G226" sqref="G226"/>
    </sheetView>
  </sheetViews>
  <sheetFormatPr defaultRowHeight="12.75" x14ac:dyDescent="0.2"/>
  <cols>
    <col min="1" max="1" width="3.28515625" style="2" customWidth="1"/>
    <col min="2" max="2" width="2.7109375" style="2" customWidth="1"/>
    <col min="3" max="3" width="38" style="2" customWidth="1"/>
    <col min="4" max="4" width="6.5703125" style="2" customWidth="1"/>
    <col min="5" max="5" width="8.7109375" style="2" customWidth="1"/>
    <col min="6" max="6" width="8.85546875" style="2" customWidth="1"/>
    <col min="7" max="7" width="11.28515625" style="2" customWidth="1"/>
    <col min="8" max="8" width="15.5703125" style="2" customWidth="1"/>
    <col min="9" max="9" width="12.85546875" style="2" customWidth="1"/>
    <col min="10" max="10" width="5.85546875" style="2" customWidth="1"/>
    <col min="11" max="11" width="5.42578125" style="2" customWidth="1"/>
    <col min="12" max="12" width="5.7109375" style="2" customWidth="1"/>
    <col min="13" max="13" width="4.85546875" style="2" customWidth="1"/>
    <col min="14" max="16384" width="9.140625" style="2"/>
  </cols>
  <sheetData>
    <row r="1" spans="1:13" x14ac:dyDescent="0.2">
      <c r="A1" s="1"/>
    </row>
    <row r="2" spans="1:13" ht="15.75" x14ac:dyDescent="0.25">
      <c r="A2" s="87" t="s">
        <v>175</v>
      </c>
      <c r="B2" s="87"/>
      <c r="C2" s="87"/>
      <c r="D2" s="87"/>
      <c r="E2" s="87"/>
      <c r="F2" s="87"/>
      <c r="G2" s="87"/>
      <c r="H2" s="87"/>
      <c r="I2" s="87"/>
      <c r="J2" s="3"/>
      <c r="K2" s="3"/>
    </row>
    <row r="3" spans="1:13" ht="13.5" thickBot="1" x14ac:dyDescent="0.25">
      <c r="A3" s="4"/>
      <c r="B3" s="4"/>
      <c r="C3" s="4"/>
      <c r="D3" s="4"/>
      <c r="E3" s="4"/>
      <c r="F3" s="4"/>
      <c r="G3" s="4"/>
      <c r="H3" s="4"/>
      <c r="I3" s="4"/>
      <c r="J3" s="5"/>
      <c r="K3" s="5"/>
      <c r="M3" s="6"/>
    </row>
    <row r="4" spans="1:13" ht="12.75" customHeight="1" x14ac:dyDescent="0.2">
      <c r="A4" s="7"/>
      <c r="B4" s="8"/>
      <c r="C4" s="8"/>
      <c r="D4" s="8"/>
      <c r="E4" s="9"/>
      <c r="F4" s="7" t="s">
        <v>0</v>
      </c>
      <c r="G4" s="10" t="s">
        <v>1</v>
      </c>
      <c r="H4" s="10" t="s">
        <v>2</v>
      </c>
      <c r="I4" s="10" t="s">
        <v>3</v>
      </c>
      <c r="J4" s="11"/>
      <c r="K4" s="11"/>
    </row>
    <row r="5" spans="1:13" ht="12.75" customHeight="1" x14ac:dyDescent="0.2">
      <c r="A5" s="7"/>
      <c r="B5" s="88" t="s">
        <v>4</v>
      </c>
      <c r="C5" s="88"/>
      <c r="D5" s="9" t="s">
        <v>5</v>
      </c>
      <c r="E5" s="9"/>
      <c r="F5" s="7" t="s">
        <v>6</v>
      </c>
      <c r="G5" s="10" t="s">
        <v>7</v>
      </c>
      <c r="H5" s="10" t="s">
        <v>8</v>
      </c>
      <c r="I5" s="10" t="s">
        <v>9</v>
      </c>
      <c r="J5" s="11"/>
      <c r="K5" s="11"/>
    </row>
    <row r="6" spans="1:13" ht="33" customHeight="1" thickBot="1" x14ac:dyDescent="0.25">
      <c r="A6" s="12"/>
      <c r="B6" s="89"/>
      <c r="C6" s="89"/>
      <c r="D6" s="13"/>
      <c r="E6" s="13"/>
      <c r="F6" s="12" t="s">
        <v>10</v>
      </c>
      <c r="G6" s="14" t="s">
        <v>0</v>
      </c>
      <c r="H6" s="14" t="s">
        <v>176</v>
      </c>
      <c r="I6" s="14" t="s">
        <v>11</v>
      </c>
      <c r="J6" s="11"/>
      <c r="K6" s="11"/>
    </row>
    <row r="7" spans="1:13" x14ac:dyDescent="0.2">
      <c r="A7" s="15" t="s">
        <v>12</v>
      </c>
      <c r="B7" s="90" t="s">
        <v>13</v>
      </c>
      <c r="C7" s="90"/>
      <c r="D7" s="16"/>
      <c r="E7" s="16"/>
      <c r="F7" s="17"/>
      <c r="G7" s="16"/>
      <c r="H7" s="18"/>
      <c r="I7" s="18"/>
      <c r="J7" s="19"/>
      <c r="K7" s="19"/>
    </row>
    <row r="8" spans="1:13" x14ac:dyDescent="0.2">
      <c r="A8" s="15"/>
      <c r="B8" s="20">
        <v>1</v>
      </c>
      <c r="C8" s="20" t="s">
        <v>14</v>
      </c>
      <c r="D8" s="16"/>
      <c r="E8" s="16"/>
      <c r="F8" s="17"/>
      <c r="G8" s="16"/>
      <c r="H8" s="18"/>
      <c r="I8" s="18"/>
      <c r="J8" s="19"/>
      <c r="K8" s="19"/>
    </row>
    <row r="9" spans="1:13" ht="18.75" customHeight="1" x14ac:dyDescent="0.2">
      <c r="A9" s="15"/>
      <c r="B9" s="20"/>
      <c r="C9" s="21" t="s">
        <v>15</v>
      </c>
      <c r="D9" s="16">
        <v>1</v>
      </c>
      <c r="E9" s="16">
        <v>12</v>
      </c>
      <c r="F9" s="22" t="s">
        <v>16</v>
      </c>
      <c r="G9" s="16">
        <v>210000</v>
      </c>
      <c r="H9" s="16">
        <f>D9*E9*G9</f>
        <v>2520000</v>
      </c>
      <c r="I9" s="16">
        <f>H9/$D$219</f>
        <v>6395.9390862944165</v>
      </c>
      <c r="J9" s="23"/>
      <c r="K9" s="23"/>
    </row>
    <row r="10" spans="1:13" ht="18" customHeight="1" x14ac:dyDescent="0.2">
      <c r="A10" s="21"/>
      <c r="B10" s="21"/>
      <c r="C10" s="21" t="s">
        <v>17</v>
      </c>
      <c r="D10" s="16">
        <v>7</v>
      </c>
      <c r="E10" s="16">
        <v>12</v>
      </c>
      <c r="F10" s="17" t="s">
        <v>16</v>
      </c>
      <c r="G10" s="16">
        <v>15000</v>
      </c>
      <c r="H10" s="16">
        <f>D10*E10*G10</f>
        <v>1260000</v>
      </c>
      <c r="I10" s="16">
        <f>H10/$D$219</f>
        <v>3197.9695431472082</v>
      </c>
      <c r="J10" s="23"/>
      <c r="K10" s="23"/>
    </row>
    <row r="11" spans="1:13" x14ac:dyDescent="0.2">
      <c r="A11" s="21"/>
      <c r="B11" s="21"/>
      <c r="C11" s="21" t="s">
        <v>18</v>
      </c>
      <c r="D11" s="16">
        <v>1</v>
      </c>
      <c r="E11" s="16">
        <v>12</v>
      </c>
      <c r="F11" s="17" t="s">
        <v>16</v>
      </c>
      <c r="G11" s="16">
        <v>200000</v>
      </c>
      <c r="H11" s="16">
        <f>D11*E11*G11</f>
        <v>2400000</v>
      </c>
      <c r="I11" s="16">
        <f>H11/$D$219</f>
        <v>6091.3705583756346</v>
      </c>
      <c r="J11" s="23"/>
      <c r="K11" s="23"/>
    </row>
    <row r="12" spans="1:13" x14ac:dyDescent="0.2">
      <c r="A12" s="21"/>
      <c r="B12" s="15"/>
      <c r="C12" s="24" t="s">
        <v>19</v>
      </c>
      <c r="D12" s="25"/>
      <c r="E12" s="25"/>
      <c r="F12" s="26"/>
      <c r="G12" s="25"/>
      <c r="H12" s="25">
        <f>SUM(H9:H11)</f>
        <v>6180000</v>
      </c>
      <c r="I12" s="25">
        <f>SUM(I9:I11)</f>
        <v>15685.279187817259</v>
      </c>
      <c r="J12" s="27"/>
      <c r="K12" s="27"/>
    </row>
    <row r="13" spans="1:13" x14ac:dyDescent="0.2">
      <c r="A13" s="21"/>
      <c r="B13" s="15"/>
      <c r="C13" s="24"/>
      <c r="D13" s="25"/>
      <c r="E13" s="25"/>
      <c r="F13" s="26"/>
      <c r="G13" s="25"/>
      <c r="H13" s="25"/>
      <c r="I13" s="25"/>
      <c r="J13" s="27"/>
      <c r="K13" s="27"/>
    </row>
    <row r="14" spans="1:13" x14ac:dyDescent="0.2">
      <c r="A14" s="21"/>
      <c r="B14" s="15"/>
      <c r="C14" s="28" t="s">
        <v>20</v>
      </c>
      <c r="D14" s="25"/>
      <c r="E14" s="25"/>
      <c r="F14" s="26"/>
      <c r="G14" s="25"/>
      <c r="H14" s="25"/>
      <c r="I14" s="25"/>
      <c r="J14" s="27"/>
      <c r="K14" s="27"/>
    </row>
    <row r="15" spans="1:13" x14ac:dyDescent="0.2">
      <c r="A15" s="21"/>
      <c r="B15" s="15"/>
      <c r="C15" s="21" t="s">
        <v>21</v>
      </c>
      <c r="D15" s="16">
        <v>1</v>
      </c>
      <c r="E15" s="16">
        <v>5</v>
      </c>
      <c r="F15" s="22" t="s">
        <v>16</v>
      </c>
      <c r="G15" s="16">
        <v>1500000</v>
      </c>
      <c r="H15" s="16">
        <f t="shared" ref="H15:H20" si="0">D15*E15*G15</f>
        <v>7500000</v>
      </c>
      <c r="I15" s="16">
        <f t="shared" ref="I15:I20" si="1">H15/$D$219</f>
        <v>19035.532994923858</v>
      </c>
      <c r="J15" s="27"/>
      <c r="K15" s="27"/>
    </row>
    <row r="16" spans="1:13" x14ac:dyDescent="0.2">
      <c r="A16" s="21"/>
      <c r="B16" s="15"/>
      <c r="C16" s="21" t="s">
        <v>22</v>
      </c>
      <c r="D16" s="16">
        <v>3</v>
      </c>
      <c r="E16" s="16">
        <v>10</v>
      </c>
      <c r="F16" s="22" t="s">
        <v>23</v>
      </c>
      <c r="G16" s="16">
        <v>40000</v>
      </c>
      <c r="H16" s="16">
        <f>D16*E16*G16</f>
        <v>1200000</v>
      </c>
      <c r="I16" s="16">
        <f t="shared" si="1"/>
        <v>3045.6852791878173</v>
      </c>
      <c r="J16" s="27"/>
      <c r="K16" s="27"/>
    </row>
    <row r="17" spans="1:13" x14ac:dyDescent="0.2">
      <c r="A17" s="21"/>
      <c r="B17" s="15"/>
      <c r="C17" s="21" t="s">
        <v>24</v>
      </c>
      <c r="D17" s="16">
        <v>1</v>
      </c>
      <c r="E17" s="16">
        <v>60</v>
      </c>
      <c r="F17" s="22" t="s">
        <v>23</v>
      </c>
      <c r="G17" s="16">
        <v>8000</v>
      </c>
      <c r="H17" s="16">
        <f t="shared" si="0"/>
        <v>480000</v>
      </c>
      <c r="I17" s="16">
        <f t="shared" si="1"/>
        <v>1218.274111675127</v>
      </c>
      <c r="J17" s="27"/>
      <c r="K17" s="27"/>
    </row>
    <row r="18" spans="1:13" x14ac:dyDescent="0.2">
      <c r="A18" s="21"/>
      <c r="B18" s="15"/>
      <c r="C18" s="21" t="s">
        <v>25</v>
      </c>
      <c r="D18" s="16">
        <v>1</v>
      </c>
      <c r="E18" s="16">
        <v>5</v>
      </c>
      <c r="F18" s="22" t="s">
        <v>16</v>
      </c>
      <c r="G18" s="16">
        <v>50000</v>
      </c>
      <c r="H18" s="16">
        <f>D18*E18*G18</f>
        <v>250000</v>
      </c>
      <c r="I18" s="16">
        <f t="shared" si="1"/>
        <v>634.51776649746193</v>
      </c>
      <c r="J18" s="27"/>
      <c r="K18" s="27">
        <v>880</v>
      </c>
      <c r="L18" s="2">
        <v>7</v>
      </c>
      <c r="M18" s="2">
        <f>K18/L18</f>
        <v>125.71428571428571</v>
      </c>
    </row>
    <row r="19" spans="1:13" x14ac:dyDescent="0.2">
      <c r="A19" s="21"/>
      <c r="B19" s="15"/>
      <c r="C19" s="21" t="s">
        <v>26</v>
      </c>
      <c r="D19" s="16">
        <v>1</v>
      </c>
      <c r="E19" s="16">
        <v>60</v>
      </c>
      <c r="F19" s="22" t="s">
        <v>23</v>
      </c>
      <c r="G19" s="16">
        <f>880/7</f>
        <v>125.71428571428571</v>
      </c>
      <c r="H19" s="16">
        <f>D19*E19*G19*100</f>
        <v>754285.7142857142</v>
      </c>
      <c r="I19" s="16">
        <f t="shared" si="1"/>
        <v>1914.4307469180565</v>
      </c>
      <c r="J19" s="27"/>
      <c r="K19" s="27">
        <v>100</v>
      </c>
      <c r="L19" s="2">
        <v>7</v>
      </c>
      <c r="M19" s="2">
        <f>K19/L19</f>
        <v>14.285714285714286</v>
      </c>
    </row>
    <row r="20" spans="1:13" x14ac:dyDescent="0.2">
      <c r="A20" s="21"/>
      <c r="B20" s="15"/>
      <c r="C20" s="21" t="s">
        <v>27</v>
      </c>
      <c r="D20" s="16">
        <v>1</v>
      </c>
      <c r="E20" s="16">
        <v>60</v>
      </c>
      <c r="F20" s="22" t="s">
        <v>23</v>
      </c>
      <c r="G20" s="16">
        <v>35000</v>
      </c>
      <c r="H20" s="16">
        <f t="shared" si="0"/>
        <v>2100000</v>
      </c>
      <c r="I20" s="16">
        <f t="shared" si="1"/>
        <v>5329.9492385786798</v>
      </c>
      <c r="J20" s="27"/>
      <c r="K20" s="27"/>
    </row>
    <row r="21" spans="1:13" x14ac:dyDescent="0.2">
      <c r="A21" s="21"/>
      <c r="B21" s="15"/>
      <c r="C21" s="24" t="s">
        <v>28</v>
      </c>
      <c r="D21" s="25"/>
      <c r="E21" s="25"/>
      <c r="F21" s="26"/>
      <c r="G21" s="25"/>
      <c r="H21" s="25">
        <f>SUM(H15:H20)</f>
        <v>12284285.714285715</v>
      </c>
      <c r="I21" s="25">
        <f>SUM(I15:I20)</f>
        <v>31178.390137781003</v>
      </c>
      <c r="J21" s="27"/>
      <c r="K21" s="27"/>
    </row>
    <row r="22" spans="1:13" x14ac:dyDescent="0.2">
      <c r="A22" s="21"/>
      <c r="B22" s="15"/>
      <c r="C22" s="24"/>
      <c r="D22" s="25"/>
      <c r="E22" s="25"/>
      <c r="F22" s="26"/>
      <c r="G22" s="25"/>
      <c r="H22" s="25"/>
      <c r="I22" s="25"/>
      <c r="J22" s="27"/>
      <c r="K22" s="27"/>
    </row>
    <row r="23" spans="1:13" x14ac:dyDescent="0.2">
      <c r="A23" s="21"/>
      <c r="B23" s="20">
        <v>4</v>
      </c>
      <c r="C23" s="20" t="s">
        <v>29</v>
      </c>
      <c r="D23" s="16"/>
      <c r="E23" s="16"/>
      <c r="F23" s="17"/>
      <c r="G23" s="16"/>
      <c r="H23" s="16"/>
      <c r="I23" s="16"/>
      <c r="J23" s="29"/>
      <c r="K23" s="23"/>
    </row>
    <row r="24" spans="1:13" x14ac:dyDescent="0.2">
      <c r="A24" s="21"/>
      <c r="B24" s="20"/>
      <c r="C24" s="21" t="s">
        <v>30</v>
      </c>
      <c r="D24" s="16">
        <v>4</v>
      </c>
      <c r="E24" s="16">
        <v>1</v>
      </c>
      <c r="F24" s="17" t="s">
        <v>31</v>
      </c>
      <c r="G24" s="16">
        <v>150000</v>
      </c>
      <c r="H24" s="16">
        <f>D24*E24*G24</f>
        <v>600000</v>
      </c>
      <c r="I24" s="16">
        <f t="shared" ref="I24:I37" si="2">H24/$D$219</f>
        <v>1522.8426395939086</v>
      </c>
      <c r="J24" s="29"/>
      <c r="K24" s="23"/>
    </row>
    <row r="25" spans="1:13" x14ac:dyDescent="0.2">
      <c r="A25" s="21"/>
      <c r="B25" s="20"/>
      <c r="C25" s="21" t="s">
        <v>32</v>
      </c>
      <c r="D25" s="16"/>
      <c r="E25" s="16">
        <v>1</v>
      </c>
      <c r="F25" s="17" t="s">
        <v>33</v>
      </c>
      <c r="G25" s="16">
        <v>130000</v>
      </c>
      <c r="H25" s="16">
        <f t="shared" ref="H25:H34" si="3">E25*G25*D25</f>
        <v>0</v>
      </c>
      <c r="I25" s="16">
        <f t="shared" si="2"/>
        <v>0</v>
      </c>
      <c r="J25" s="29"/>
      <c r="K25" s="23"/>
    </row>
    <row r="26" spans="1:13" x14ac:dyDescent="0.2">
      <c r="A26" s="21"/>
      <c r="B26" s="20"/>
      <c r="C26" s="21" t="s">
        <v>34</v>
      </c>
      <c r="D26" s="16">
        <v>5</v>
      </c>
      <c r="E26" s="16">
        <v>1</v>
      </c>
      <c r="F26" s="17" t="s">
        <v>33</v>
      </c>
      <c r="G26" s="16">
        <v>3500</v>
      </c>
      <c r="H26" s="16">
        <f t="shared" si="3"/>
        <v>17500</v>
      </c>
      <c r="I26" s="16">
        <f t="shared" si="2"/>
        <v>44.416243654822338</v>
      </c>
      <c r="J26" s="29"/>
      <c r="K26" s="23"/>
    </row>
    <row r="27" spans="1:13" x14ac:dyDescent="0.2">
      <c r="A27" s="21"/>
      <c r="B27" s="21"/>
      <c r="C27" s="21" t="s">
        <v>35</v>
      </c>
      <c r="D27" s="16">
        <v>2</v>
      </c>
      <c r="E27" s="16">
        <v>1</v>
      </c>
      <c r="F27" s="17" t="s">
        <v>36</v>
      </c>
      <c r="G27" s="16">
        <v>3500</v>
      </c>
      <c r="H27" s="16">
        <f t="shared" si="3"/>
        <v>7000</v>
      </c>
      <c r="I27" s="16">
        <f t="shared" si="2"/>
        <v>17.766497461928935</v>
      </c>
      <c r="J27" s="29"/>
      <c r="K27" s="23"/>
    </row>
    <row r="28" spans="1:13" x14ac:dyDescent="0.2">
      <c r="A28" s="21"/>
      <c r="B28" s="21"/>
      <c r="C28" s="21" t="s">
        <v>37</v>
      </c>
      <c r="D28" s="16">
        <v>5</v>
      </c>
      <c r="E28" s="16">
        <v>1</v>
      </c>
      <c r="F28" s="17" t="s">
        <v>38</v>
      </c>
      <c r="G28" s="16">
        <v>70000</v>
      </c>
      <c r="H28" s="16">
        <f t="shared" si="3"/>
        <v>350000</v>
      </c>
      <c r="I28" s="16">
        <f t="shared" si="2"/>
        <v>888.32487309644671</v>
      </c>
      <c r="J28" s="29"/>
      <c r="K28" s="23"/>
    </row>
    <row r="29" spans="1:13" x14ac:dyDescent="0.2">
      <c r="A29" s="21"/>
      <c r="B29" s="21"/>
      <c r="C29" s="21" t="s">
        <v>39</v>
      </c>
      <c r="D29" s="16">
        <v>1</v>
      </c>
      <c r="E29" s="16">
        <v>1</v>
      </c>
      <c r="F29" s="17" t="s">
        <v>38</v>
      </c>
      <c r="G29" s="16">
        <v>70000</v>
      </c>
      <c r="H29" s="16">
        <f t="shared" si="3"/>
        <v>70000</v>
      </c>
      <c r="I29" s="16">
        <f t="shared" si="2"/>
        <v>177.66497461928935</v>
      </c>
      <c r="J29" s="29"/>
      <c r="K29" s="23"/>
    </row>
    <row r="30" spans="1:13" x14ac:dyDescent="0.2">
      <c r="A30" s="21"/>
      <c r="B30" s="21"/>
      <c r="C30" s="21" t="s">
        <v>40</v>
      </c>
      <c r="D30" s="16">
        <v>5</v>
      </c>
      <c r="E30" s="16">
        <v>1</v>
      </c>
      <c r="F30" s="17" t="s">
        <v>41</v>
      </c>
      <c r="G30" s="16">
        <v>10000</v>
      </c>
      <c r="H30" s="16">
        <f t="shared" si="3"/>
        <v>50000</v>
      </c>
      <c r="I30" s="16">
        <f t="shared" si="2"/>
        <v>126.90355329949239</v>
      </c>
      <c r="J30" s="29"/>
      <c r="K30" s="23"/>
    </row>
    <row r="31" spans="1:13" x14ac:dyDescent="0.2">
      <c r="A31" s="21"/>
      <c r="B31" s="21"/>
      <c r="C31" s="21" t="s">
        <v>42</v>
      </c>
      <c r="D31" s="16">
        <v>2</v>
      </c>
      <c r="E31" s="16">
        <v>1</v>
      </c>
      <c r="F31" s="17" t="s">
        <v>41</v>
      </c>
      <c r="G31" s="16">
        <v>50000</v>
      </c>
      <c r="H31" s="16">
        <f t="shared" si="3"/>
        <v>100000</v>
      </c>
      <c r="I31" s="16">
        <f t="shared" si="2"/>
        <v>253.80710659898477</v>
      </c>
      <c r="J31" s="29"/>
      <c r="K31" s="23"/>
    </row>
    <row r="32" spans="1:13" x14ac:dyDescent="0.2">
      <c r="A32" s="21"/>
      <c r="B32" s="21"/>
      <c r="C32" s="21" t="s">
        <v>43</v>
      </c>
      <c r="D32" s="16">
        <v>1</v>
      </c>
      <c r="E32" s="16">
        <v>1</v>
      </c>
      <c r="F32" s="17" t="s">
        <v>44</v>
      </c>
      <c r="G32" s="16">
        <v>1000</v>
      </c>
      <c r="H32" s="16">
        <f t="shared" si="3"/>
        <v>1000</v>
      </c>
      <c r="I32" s="16">
        <f t="shared" si="2"/>
        <v>2.5380710659898478</v>
      </c>
      <c r="J32" s="29"/>
      <c r="K32" s="23"/>
    </row>
    <row r="33" spans="1:11" x14ac:dyDescent="0.2">
      <c r="A33" s="21"/>
      <c r="B33" s="21"/>
      <c r="C33" s="21" t="s">
        <v>45</v>
      </c>
      <c r="D33" s="16">
        <v>5</v>
      </c>
      <c r="E33" s="16">
        <v>1</v>
      </c>
      <c r="F33" s="17" t="s">
        <v>46</v>
      </c>
      <c r="G33" s="16">
        <v>5000</v>
      </c>
      <c r="H33" s="16">
        <f t="shared" si="3"/>
        <v>25000</v>
      </c>
      <c r="I33" s="16">
        <f t="shared" si="2"/>
        <v>63.451776649746193</v>
      </c>
      <c r="J33" s="29"/>
      <c r="K33" s="23"/>
    </row>
    <row r="34" spans="1:11" x14ac:dyDescent="0.2">
      <c r="A34" s="21"/>
      <c r="B34" s="21"/>
      <c r="C34" s="21" t="s">
        <v>47</v>
      </c>
      <c r="D34" s="16">
        <v>20</v>
      </c>
      <c r="E34" s="16">
        <v>20</v>
      </c>
      <c r="F34" s="17" t="s">
        <v>38</v>
      </c>
      <c r="G34" s="16">
        <v>1500</v>
      </c>
      <c r="H34" s="16">
        <f t="shared" si="3"/>
        <v>600000</v>
      </c>
      <c r="I34" s="16">
        <f t="shared" si="2"/>
        <v>1522.8426395939086</v>
      </c>
      <c r="J34" s="29"/>
      <c r="K34" s="23"/>
    </row>
    <row r="35" spans="1:11" x14ac:dyDescent="0.2">
      <c r="A35" s="21"/>
      <c r="B35" s="21"/>
      <c r="C35" s="21" t="s">
        <v>48</v>
      </c>
      <c r="D35" s="16">
        <v>5</v>
      </c>
      <c r="E35" s="16">
        <v>1</v>
      </c>
      <c r="F35" s="17" t="s">
        <v>49</v>
      </c>
      <c r="G35" s="16">
        <v>30000</v>
      </c>
      <c r="H35" s="16">
        <f>D35*G35</f>
        <v>150000</v>
      </c>
      <c r="I35" s="16">
        <f t="shared" si="2"/>
        <v>380.71065989847716</v>
      </c>
      <c r="J35" s="29"/>
      <c r="K35" s="23"/>
    </row>
    <row r="36" spans="1:11" x14ac:dyDescent="0.2">
      <c r="A36" s="21"/>
      <c r="B36" s="21"/>
      <c r="C36" s="21" t="s">
        <v>50</v>
      </c>
      <c r="D36" s="16">
        <v>20</v>
      </c>
      <c r="E36" s="16">
        <v>1</v>
      </c>
      <c r="F36" s="17" t="s">
        <v>51</v>
      </c>
      <c r="G36" s="16">
        <v>3000</v>
      </c>
      <c r="H36" s="16">
        <f>D36*G36</f>
        <v>60000</v>
      </c>
      <c r="I36" s="16">
        <f t="shared" si="2"/>
        <v>152.28426395939087</v>
      </c>
      <c r="J36" s="29"/>
      <c r="K36" s="23"/>
    </row>
    <row r="37" spans="1:11" x14ac:dyDescent="0.2">
      <c r="A37" s="21"/>
      <c r="B37" s="21"/>
      <c r="C37" s="21" t="s">
        <v>52</v>
      </c>
      <c r="D37" s="16"/>
      <c r="E37" s="16" t="s">
        <v>53</v>
      </c>
      <c r="F37" s="17" t="s">
        <v>53</v>
      </c>
      <c r="G37" s="16" t="s">
        <v>53</v>
      </c>
      <c r="H37" s="16">
        <v>100000</v>
      </c>
      <c r="I37" s="16">
        <f t="shared" si="2"/>
        <v>253.80710659898477</v>
      </c>
      <c r="J37" s="29"/>
      <c r="K37" s="23"/>
    </row>
    <row r="38" spans="1:11" x14ac:dyDescent="0.2">
      <c r="A38" s="21"/>
      <c r="B38" s="15"/>
      <c r="C38" s="24" t="s">
        <v>54</v>
      </c>
      <c r="D38" s="25"/>
      <c r="E38" s="25"/>
      <c r="F38" s="26"/>
      <c r="G38" s="25"/>
      <c r="H38" s="25">
        <f>SUM(H24:H37)</f>
        <v>2130500</v>
      </c>
      <c r="I38" s="25">
        <f>SUM(I24:I37)</f>
        <v>5407.3604060913713</v>
      </c>
      <c r="J38" s="27"/>
      <c r="K38" s="30"/>
    </row>
    <row r="39" spans="1:11" x14ac:dyDescent="0.2">
      <c r="A39" s="21"/>
      <c r="B39" s="21"/>
      <c r="C39" s="21"/>
      <c r="D39" s="16"/>
      <c r="E39" s="16"/>
      <c r="F39" s="17"/>
      <c r="G39" s="16"/>
      <c r="H39" s="16"/>
      <c r="I39" s="16"/>
      <c r="J39" s="29"/>
      <c r="K39" s="23"/>
    </row>
    <row r="40" spans="1:11" x14ac:dyDescent="0.2">
      <c r="A40" s="21"/>
      <c r="B40" s="20">
        <v>5</v>
      </c>
      <c r="C40" s="20" t="s">
        <v>55</v>
      </c>
      <c r="D40" s="16"/>
      <c r="E40" s="16"/>
      <c r="F40" s="17"/>
      <c r="G40" s="16"/>
      <c r="H40" s="16"/>
      <c r="I40" s="16"/>
      <c r="J40" s="31"/>
      <c r="K40" s="31"/>
    </row>
    <row r="41" spans="1:11" x14ac:dyDescent="0.2">
      <c r="A41" s="21"/>
      <c r="B41" s="20"/>
      <c r="C41" s="21" t="s">
        <v>56</v>
      </c>
      <c r="D41" s="16">
        <v>3200</v>
      </c>
      <c r="E41" s="16">
        <v>1</v>
      </c>
      <c r="F41" s="17" t="s">
        <v>57</v>
      </c>
      <c r="G41" s="16">
        <v>300</v>
      </c>
      <c r="H41" s="16">
        <f>E41*G41*D41</f>
        <v>960000</v>
      </c>
      <c r="I41" s="16"/>
      <c r="J41" s="29"/>
      <c r="K41" s="29"/>
    </row>
    <row r="42" spans="1:11" x14ac:dyDescent="0.2">
      <c r="A42" s="21"/>
      <c r="B42" s="21"/>
      <c r="C42" s="21" t="s">
        <v>58</v>
      </c>
      <c r="D42" s="16">
        <v>3200</v>
      </c>
      <c r="E42" s="16">
        <v>1</v>
      </c>
      <c r="F42" s="17" t="s">
        <v>57</v>
      </c>
      <c r="G42" s="16">
        <v>500</v>
      </c>
      <c r="H42" s="16">
        <f>E42*G42*D42</f>
        <v>1600000</v>
      </c>
      <c r="I42" s="16"/>
      <c r="J42" s="32"/>
      <c r="K42" s="33"/>
    </row>
    <row r="43" spans="1:11" x14ac:dyDescent="0.2">
      <c r="A43" s="21"/>
      <c r="B43" s="15"/>
      <c r="C43" s="21" t="s">
        <v>59</v>
      </c>
      <c r="D43" s="16">
        <v>40</v>
      </c>
      <c r="E43" s="16">
        <v>1</v>
      </c>
      <c r="F43" s="17" t="s">
        <v>60</v>
      </c>
      <c r="G43" s="16">
        <v>8000</v>
      </c>
      <c r="H43" s="16">
        <f>E43*G43*D43</f>
        <v>320000</v>
      </c>
      <c r="I43" s="16"/>
      <c r="J43" s="34"/>
      <c r="K43" s="35"/>
    </row>
    <row r="44" spans="1:11" x14ac:dyDescent="0.2">
      <c r="C44" s="24"/>
      <c r="D44" s="25"/>
      <c r="E44" s="25"/>
      <c r="F44" s="26"/>
      <c r="G44" s="25"/>
      <c r="H44" s="25">
        <f>SUM(H41:H43)</f>
        <v>2880000</v>
      </c>
      <c r="I44" s="25"/>
      <c r="J44" s="34"/>
      <c r="K44" s="35"/>
    </row>
    <row r="45" spans="1:11" ht="13.5" thickBot="1" x14ac:dyDescent="0.25">
      <c r="A45" s="36" t="s">
        <v>61</v>
      </c>
      <c r="B45" s="36"/>
      <c r="C45" s="16"/>
      <c r="D45" s="16"/>
      <c r="E45" s="17"/>
      <c r="F45" s="16"/>
      <c r="G45" s="37">
        <f>H12+H38+H21+H44</f>
        <v>23474785.714285716</v>
      </c>
      <c r="H45" s="37">
        <f>I12+I38+I21</f>
        <v>52271.029731689632</v>
      </c>
      <c r="J45" s="29"/>
      <c r="K45" s="23"/>
    </row>
    <row r="46" spans="1:11" ht="13.5" thickTop="1" x14ac:dyDescent="0.2">
      <c r="A46" s="21"/>
      <c r="J46" s="29"/>
      <c r="K46" s="23"/>
    </row>
    <row r="47" spans="1:11" x14ac:dyDescent="0.2">
      <c r="A47" s="15" t="s">
        <v>62</v>
      </c>
      <c r="B47" s="28" t="s">
        <v>63</v>
      </c>
      <c r="C47" s="28"/>
      <c r="D47" s="38"/>
      <c r="E47" s="38"/>
      <c r="F47" s="38"/>
      <c r="G47" s="38"/>
      <c r="H47" s="38"/>
      <c r="I47" s="38"/>
      <c r="J47" s="29"/>
      <c r="K47" s="23"/>
    </row>
    <row r="48" spans="1:11" x14ac:dyDescent="0.2">
      <c r="A48" s="21"/>
      <c r="B48" s="20">
        <v>1</v>
      </c>
      <c r="C48" s="20" t="s">
        <v>64</v>
      </c>
      <c r="D48" s="38"/>
      <c r="E48" s="38"/>
      <c r="F48" s="38"/>
      <c r="G48" s="38"/>
      <c r="H48" s="38"/>
      <c r="I48" s="38"/>
      <c r="J48" s="29"/>
      <c r="K48" s="23"/>
    </row>
    <row r="49" spans="1:11" x14ac:dyDescent="0.2">
      <c r="A49" s="21"/>
      <c r="B49" s="21"/>
      <c r="C49" s="21" t="s">
        <v>65</v>
      </c>
      <c r="D49" s="16">
        <v>5</v>
      </c>
      <c r="E49" s="38">
        <v>8</v>
      </c>
      <c r="F49" s="21" t="s">
        <v>23</v>
      </c>
      <c r="G49" s="38">
        <v>18600</v>
      </c>
      <c r="H49" s="16">
        <f t="shared" ref="H49:H63" si="4">D49*E49*G49</f>
        <v>744000</v>
      </c>
      <c r="I49" s="16">
        <f t="shared" ref="I49:I63" si="5">H49/$D$219</f>
        <v>1888.3248730964467</v>
      </c>
      <c r="J49" s="29"/>
      <c r="K49" s="23"/>
    </row>
    <row r="50" spans="1:11" x14ac:dyDescent="0.2">
      <c r="A50" s="21"/>
      <c r="B50" s="21"/>
      <c r="C50" s="21" t="s">
        <v>66</v>
      </c>
      <c r="D50" s="16">
        <v>3</v>
      </c>
      <c r="E50" s="38">
        <v>8</v>
      </c>
      <c r="F50" s="21" t="s">
        <v>23</v>
      </c>
      <c r="G50" s="38">
        <v>18600</v>
      </c>
      <c r="H50" s="16">
        <f t="shared" si="4"/>
        <v>446400</v>
      </c>
      <c r="I50" s="16">
        <f t="shared" si="5"/>
        <v>1132.9949238578681</v>
      </c>
      <c r="J50" s="29"/>
      <c r="K50" s="23"/>
    </row>
    <row r="51" spans="1:11" x14ac:dyDescent="0.2">
      <c r="A51" s="21"/>
      <c r="B51" s="21"/>
      <c r="C51" s="21" t="s">
        <v>67</v>
      </c>
      <c r="D51" s="16">
        <v>1</v>
      </c>
      <c r="E51" s="38">
        <v>8</v>
      </c>
      <c r="F51" s="21" t="s">
        <v>23</v>
      </c>
      <c r="G51" s="38">
        <v>18600</v>
      </c>
      <c r="H51" s="16">
        <f t="shared" si="4"/>
        <v>148800</v>
      </c>
      <c r="I51" s="16">
        <f t="shared" si="5"/>
        <v>377.66497461928935</v>
      </c>
      <c r="J51" s="29"/>
      <c r="K51" s="23"/>
    </row>
    <row r="52" spans="1:11" x14ac:dyDescent="0.2">
      <c r="A52" s="21"/>
      <c r="B52" s="21"/>
      <c r="C52" s="39" t="s">
        <v>68</v>
      </c>
      <c r="D52" s="38">
        <v>3</v>
      </c>
      <c r="E52" s="38">
        <v>8</v>
      </c>
      <c r="F52" s="38" t="s">
        <v>23</v>
      </c>
      <c r="G52" s="38">
        <v>1500</v>
      </c>
      <c r="H52" s="16">
        <f t="shared" si="4"/>
        <v>36000</v>
      </c>
      <c r="I52" s="16">
        <f t="shared" si="5"/>
        <v>91.370558375634516</v>
      </c>
      <c r="J52" s="29"/>
      <c r="K52" s="23"/>
    </row>
    <row r="53" spans="1:11" x14ac:dyDescent="0.2">
      <c r="A53" s="21"/>
      <c r="B53" s="21"/>
      <c r="C53" s="21" t="s">
        <v>69</v>
      </c>
      <c r="D53" s="38">
        <v>3</v>
      </c>
      <c r="E53" s="38">
        <v>8</v>
      </c>
      <c r="F53" s="38" t="s">
        <v>23</v>
      </c>
      <c r="G53" s="38">
        <v>1500</v>
      </c>
      <c r="H53" s="16">
        <f t="shared" si="4"/>
        <v>36000</v>
      </c>
      <c r="I53" s="16">
        <f t="shared" si="5"/>
        <v>91.370558375634516</v>
      </c>
      <c r="J53" s="29"/>
      <c r="K53" s="23"/>
    </row>
    <row r="54" spans="1:11" x14ac:dyDescent="0.2">
      <c r="A54" s="21"/>
      <c r="B54" s="21"/>
      <c r="C54" s="21" t="s">
        <v>70</v>
      </c>
      <c r="D54" s="38">
        <v>6</v>
      </c>
      <c r="E54" s="38">
        <v>8</v>
      </c>
      <c r="F54" s="38" t="s">
        <v>23</v>
      </c>
      <c r="G54" s="38">
        <v>1500</v>
      </c>
      <c r="H54" s="16">
        <f t="shared" si="4"/>
        <v>72000</v>
      </c>
      <c r="I54" s="16">
        <f t="shared" si="5"/>
        <v>182.74111675126903</v>
      </c>
      <c r="J54" s="29"/>
      <c r="K54" s="23"/>
    </row>
    <row r="55" spans="1:11" x14ac:dyDescent="0.2">
      <c r="A55" s="21"/>
      <c r="B55" s="21"/>
      <c r="C55" s="21" t="s">
        <v>71</v>
      </c>
      <c r="D55" s="16">
        <f>D54+D53+D52+D63</f>
        <v>15</v>
      </c>
      <c r="E55" s="38">
        <v>8</v>
      </c>
      <c r="F55" s="17" t="s">
        <v>23</v>
      </c>
      <c r="G55" s="16">
        <v>3000</v>
      </c>
      <c r="H55" s="16">
        <f t="shared" si="4"/>
        <v>360000</v>
      </c>
      <c r="I55" s="16">
        <f t="shared" si="5"/>
        <v>913.70558375634516</v>
      </c>
      <c r="J55" s="29"/>
      <c r="K55" s="23"/>
    </row>
    <row r="56" spans="1:11" x14ac:dyDescent="0.2">
      <c r="A56" s="21"/>
      <c r="B56" s="21"/>
      <c r="C56" s="21" t="s">
        <v>72</v>
      </c>
      <c r="D56" s="16">
        <v>29</v>
      </c>
      <c r="E56" s="38">
        <v>8</v>
      </c>
      <c r="F56" s="17" t="s">
        <v>23</v>
      </c>
      <c r="G56" s="16">
        <v>1500</v>
      </c>
      <c r="H56" s="16">
        <f t="shared" si="4"/>
        <v>348000</v>
      </c>
      <c r="I56" s="16">
        <f t="shared" si="5"/>
        <v>883.24873096446697</v>
      </c>
      <c r="J56" s="29"/>
      <c r="K56" s="23"/>
    </row>
    <row r="57" spans="1:11" x14ac:dyDescent="0.2">
      <c r="A57" s="21"/>
      <c r="B57" s="21"/>
      <c r="C57" s="21" t="s">
        <v>73</v>
      </c>
      <c r="D57" s="16">
        <f>D55</f>
        <v>15</v>
      </c>
      <c r="E57" s="38">
        <v>8</v>
      </c>
      <c r="F57" s="17" t="s">
        <v>23</v>
      </c>
      <c r="G57" s="16">
        <v>2000</v>
      </c>
      <c r="H57" s="16">
        <f t="shared" si="4"/>
        <v>240000</v>
      </c>
      <c r="I57" s="16">
        <f t="shared" si="5"/>
        <v>609.13705583756348</v>
      </c>
      <c r="J57" s="29"/>
      <c r="K57" s="23"/>
    </row>
    <row r="58" spans="1:11" x14ac:dyDescent="0.2">
      <c r="A58" s="21"/>
      <c r="B58" s="21"/>
      <c r="C58" s="21" t="s">
        <v>74</v>
      </c>
      <c r="D58" s="16">
        <f>D56</f>
        <v>29</v>
      </c>
      <c r="E58" s="38">
        <v>8</v>
      </c>
      <c r="F58" s="17" t="s">
        <v>23</v>
      </c>
      <c r="G58" s="16">
        <v>2000</v>
      </c>
      <c r="H58" s="16">
        <f t="shared" si="4"/>
        <v>464000</v>
      </c>
      <c r="I58" s="16">
        <f t="shared" si="5"/>
        <v>1177.6649746192893</v>
      </c>
      <c r="J58" s="29"/>
      <c r="K58" s="23"/>
    </row>
    <row r="59" spans="1:11" x14ac:dyDescent="0.2">
      <c r="A59" s="21"/>
      <c r="B59" s="21"/>
      <c r="C59" s="21" t="s">
        <v>75</v>
      </c>
      <c r="D59" s="16">
        <v>1</v>
      </c>
      <c r="E59" s="38">
        <v>8</v>
      </c>
      <c r="F59" s="17" t="s">
        <v>23</v>
      </c>
      <c r="G59" s="16">
        <v>50000</v>
      </c>
      <c r="H59" s="16">
        <f t="shared" si="4"/>
        <v>400000</v>
      </c>
      <c r="I59" s="16">
        <f t="shared" si="5"/>
        <v>1015.2284263959391</v>
      </c>
      <c r="J59" s="29"/>
      <c r="K59" s="23"/>
    </row>
    <row r="60" spans="1:11" x14ac:dyDescent="0.2">
      <c r="A60" s="21"/>
      <c r="B60" s="21"/>
      <c r="C60" s="21" t="s">
        <v>76</v>
      </c>
      <c r="D60" s="16">
        <v>3</v>
      </c>
      <c r="E60" s="38">
        <v>8</v>
      </c>
      <c r="F60" s="21" t="s">
        <v>23</v>
      </c>
      <c r="G60" s="38">
        <v>10200</v>
      </c>
      <c r="H60" s="16">
        <f t="shared" si="4"/>
        <v>244800</v>
      </c>
      <c r="I60" s="16">
        <f t="shared" si="5"/>
        <v>621.31979695431471</v>
      </c>
      <c r="J60" s="34"/>
      <c r="K60" s="34"/>
    </row>
    <row r="61" spans="1:11" x14ac:dyDescent="0.2">
      <c r="A61" s="21"/>
      <c r="B61" s="21"/>
      <c r="C61" s="21" t="s">
        <v>77</v>
      </c>
      <c r="D61" s="16">
        <v>2</v>
      </c>
      <c r="E61" s="38">
        <v>8</v>
      </c>
      <c r="F61" s="21" t="s">
        <v>23</v>
      </c>
      <c r="G61" s="38">
        <v>10200</v>
      </c>
      <c r="H61" s="16">
        <f t="shared" si="4"/>
        <v>163200</v>
      </c>
      <c r="I61" s="16">
        <f t="shared" si="5"/>
        <v>414.21319796954316</v>
      </c>
      <c r="J61" s="29"/>
      <c r="K61" s="29"/>
    </row>
    <row r="62" spans="1:11" x14ac:dyDescent="0.2">
      <c r="A62" s="21"/>
      <c r="B62" s="21"/>
      <c r="C62" s="21" t="s">
        <v>78</v>
      </c>
      <c r="D62" s="16">
        <v>1</v>
      </c>
      <c r="E62" s="38">
        <v>8</v>
      </c>
      <c r="F62" s="21" t="s">
        <v>23</v>
      </c>
      <c r="G62" s="38">
        <v>10200</v>
      </c>
      <c r="H62" s="16">
        <f t="shared" si="4"/>
        <v>81600</v>
      </c>
      <c r="I62" s="16">
        <f t="shared" si="5"/>
        <v>207.10659898477158</v>
      </c>
      <c r="J62" s="34"/>
      <c r="K62" s="35"/>
    </row>
    <row r="63" spans="1:11" x14ac:dyDescent="0.2">
      <c r="A63" s="21"/>
      <c r="B63" s="21"/>
      <c r="C63" s="21" t="s">
        <v>79</v>
      </c>
      <c r="D63" s="38">
        <v>3</v>
      </c>
      <c r="E63" s="38">
        <v>8</v>
      </c>
      <c r="F63" s="38" t="s">
        <v>23</v>
      </c>
      <c r="G63" s="38">
        <v>1500</v>
      </c>
      <c r="H63" s="16">
        <f t="shared" si="4"/>
        <v>36000</v>
      </c>
      <c r="I63" s="16">
        <f t="shared" si="5"/>
        <v>91.370558375634516</v>
      </c>
      <c r="J63" s="29"/>
      <c r="K63" s="23"/>
    </row>
    <row r="64" spans="1:11" x14ac:dyDescent="0.2">
      <c r="A64" s="21"/>
      <c r="B64" s="21"/>
      <c r="C64" s="24" t="s">
        <v>80</v>
      </c>
      <c r="D64" s="38"/>
      <c r="E64" s="38"/>
      <c r="F64" s="38"/>
      <c r="G64" s="38"/>
      <c r="H64" s="40">
        <f>SUM(H49:H63)</f>
        <v>3820800</v>
      </c>
      <c r="I64" s="40">
        <f>SUM(I49:I63)</f>
        <v>9697.4619289340098</v>
      </c>
      <c r="J64" s="29"/>
      <c r="K64" s="23"/>
    </row>
    <row r="65" spans="1:11" x14ac:dyDescent="0.2">
      <c r="A65" s="21"/>
      <c r="B65" s="21"/>
      <c r="C65" s="24"/>
      <c r="D65" s="38"/>
      <c r="E65" s="38"/>
      <c r="F65" s="38"/>
      <c r="G65" s="38"/>
      <c r="H65" s="40"/>
      <c r="I65" s="25"/>
      <c r="J65" s="29"/>
      <c r="K65" s="23"/>
    </row>
    <row r="66" spans="1:11" x14ac:dyDescent="0.2">
      <c r="A66" s="21"/>
      <c r="B66" s="20">
        <v>2</v>
      </c>
      <c r="C66" s="20" t="s">
        <v>81</v>
      </c>
      <c r="D66" s="38"/>
      <c r="E66" s="38"/>
      <c r="F66" s="38"/>
      <c r="G66" s="38"/>
      <c r="H66" s="38"/>
      <c r="I66" s="38"/>
      <c r="J66" s="29"/>
      <c r="K66" s="23"/>
    </row>
    <row r="67" spans="1:11" x14ac:dyDescent="0.2">
      <c r="A67" s="21"/>
      <c r="B67" s="21"/>
      <c r="C67" s="21" t="s">
        <v>82</v>
      </c>
      <c r="D67" s="16">
        <v>5</v>
      </c>
      <c r="E67" s="38">
        <v>3</v>
      </c>
      <c r="F67" s="21" t="s">
        <v>23</v>
      </c>
      <c r="G67" s="38">
        <v>18600</v>
      </c>
      <c r="H67" s="16">
        <f t="shared" ref="H67:H76" si="6">D67*E67*G67</f>
        <v>279000</v>
      </c>
      <c r="I67" s="16">
        <f t="shared" ref="I67:I76" si="7">H67/$D$219</f>
        <v>708.12182741116749</v>
      </c>
      <c r="J67" s="29"/>
      <c r="K67" s="23"/>
    </row>
    <row r="68" spans="1:11" x14ac:dyDescent="0.2">
      <c r="A68" s="21"/>
      <c r="B68" s="21"/>
      <c r="C68" s="21" t="s">
        <v>66</v>
      </c>
      <c r="D68" s="16">
        <v>3</v>
      </c>
      <c r="E68" s="38">
        <v>3</v>
      </c>
      <c r="F68" s="21" t="s">
        <v>23</v>
      </c>
      <c r="G68" s="38">
        <v>18600</v>
      </c>
      <c r="H68" s="16">
        <f t="shared" si="6"/>
        <v>167400</v>
      </c>
      <c r="I68" s="16">
        <f t="shared" si="7"/>
        <v>424.87309644670052</v>
      </c>
      <c r="J68" s="29"/>
      <c r="K68" s="23"/>
    </row>
    <row r="69" spans="1:11" x14ac:dyDescent="0.2">
      <c r="A69" s="21"/>
      <c r="B69" s="21"/>
      <c r="C69" s="21" t="s">
        <v>67</v>
      </c>
      <c r="D69" s="16">
        <v>1</v>
      </c>
      <c r="E69" s="38">
        <v>3</v>
      </c>
      <c r="F69" s="21" t="s">
        <v>23</v>
      </c>
      <c r="G69" s="38">
        <v>18600</v>
      </c>
      <c r="H69" s="16">
        <f t="shared" si="6"/>
        <v>55800</v>
      </c>
      <c r="I69" s="16">
        <f t="shared" si="7"/>
        <v>141.62436548223351</v>
      </c>
      <c r="J69" s="29"/>
      <c r="K69" s="23"/>
    </row>
    <row r="70" spans="1:11" x14ac:dyDescent="0.2">
      <c r="A70" s="21"/>
      <c r="B70" s="21"/>
      <c r="C70" s="39" t="s">
        <v>83</v>
      </c>
      <c r="D70" s="38">
        <v>3</v>
      </c>
      <c r="E70" s="38">
        <v>5</v>
      </c>
      <c r="F70" s="38" t="s">
        <v>23</v>
      </c>
      <c r="G70" s="38">
        <v>10200</v>
      </c>
      <c r="H70" s="16">
        <f t="shared" si="6"/>
        <v>153000</v>
      </c>
      <c r="I70" s="16">
        <f t="shared" si="7"/>
        <v>388.32487309644671</v>
      </c>
      <c r="J70" s="29"/>
      <c r="K70" s="23"/>
    </row>
    <row r="71" spans="1:11" x14ac:dyDescent="0.2">
      <c r="A71" s="21"/>
      <c r="B71" s="21"/>
      <c r="C71" s="21" t="s">
        <v>84</v>
      </c>
      <c r="D71" s="38">
        <v>3</v>
      </c>
      <c r="E71" s="38">
        <v>5</v>
      </c>
      <c r="F71" s="38" t="s">
        <v>23</v>
      </c>
      <c r="G71" s="38">
        <v>10200</v>
      </c>
      <c r="H71" s="16">
        <f t="shared" si="6"/>
        <v>153000</v>
      </c>
      <c r="I71" s="16">
        <f t="shared" si="7"/>
        <v>388.32487309644671</v>
      </c>
      <c r="J71" s="29"/>
      <c r="K71" s="23"/>
    </row>
    <row r="72" spans="1:11" x14ac:dyDescent="0.2">
      <c r="A72" s="21"/>
      <c r="B72" s="21"/>
      <c r="C72" s="21" t="s">
        <v>85</v>
      </c>
      <c r="D72" s="38">
        <v>6</v>
      </c>
      <c r="E72" s="38">
        <v>5</v>
      </c>
      <c r="F72" s="38" t="s">
        <v>23</v>
      </c>
      <c r="G72" s="38">
        <v>10200</v>
      </c>
      <c r="H72" s="16">
        <f t="shared" si="6"/>
        <v>306000</v>
      </c>
      <c r="I72" s="16">
        <f t="shared" si="7"/>
        <v>776.64974619289342</v>
      </c>
      <c r="J72" s="29"/>
      <c r="K72" s="23"/>
    </row>
    <row r="73" spans="1:11" x14ac:dyDescent="0.2">
      <c r="A73" s="21"/>
      <c r="B73" s="21"/>
      <c r="C73" s="21" t="s">
        <v>76</v>
      </c>
      <c r="D73" s="16">
        <v>3</v>
      </c>
      <c r="E73" s="38">
        <v>5</v>
      </c>
      <c r="F73" s="21" t="s">
        <v>23</v>
      </c>
      <c r="G73" s="38">
        <v>10200</v>
      </c>
      <c r="H73" s="16">
        <f t="shared" si="6"/>
        <v>153000</v>
      </c>
      <c r="I73" s="16">
        <f t="shared" si="7"/>
        <v>388.32487309644671</v>
      </c>
      <c r="J73" s="34"/>
      <c r="K73" s="34"/>
    </row>
    <row r="74" spans="1:11" x14ac:dyDescent="0.2">
      <c r="A74" s="21"/>
      <c r="B74" s="21"/>
      <c r="C74" s="21" t="s">
        <v>77</v>
      </c>
      <c r="D74" s="16">
        <v>2</v>
      </c>
      <c r="E74" s="38">
        <v>5</v>
      </c>
      <c r="F74" s="21" t="s">
        <v>23</v>
      </c>
      <c r="G74" s="38">
        <v>10200</v>
      </c>
      <c r="H74" s="16">
        <f t="shared" si="6"/>
        <v>102000</v>
      </c>
      <c r="I74" s="16">
        <f t="shared" si="7"/>
        <v>258.88324873096445</v>
      </c>
      <c r="J74" s="34"/>
      <c r="K74" s="29"/>
    </row>
    <row r="75" spans="1:11" x14ac:dyDescent="0.2">
      <c r="A75" s="21"/>
      <c r="B75" s="21"/>
      <c r="C75" s="21" t="s">
        <v>78</v>
      </c>
      <c r="D75" s="16">
        <v>1</v>
      </c>
      <c r="E75" s="38">
        <v>5</v>
      </c>
      <c r="F75" s="21" t="s">
        <v>23</v>
      </c>
      <c r="G75" s="38">
        <v>10200</v>
      </c>
      <c r="H75" s="16">
        <f t="shared" si="6"/>
        <v>51000</v>
      </c>
      <c r="I75" s="16">
        <f t="shared" si="7"/>
        <v>129.44162436548223</v>
      </c>
      <c r="J75" s="34"/>
      <c r="K75" s="35"/>
    </row>
    <row r="76" spans="1:11" x14ac:dyDescent="0.2">
      <c r="A76" s="21"/>
      <c r="B76" s="21"/>
      <c r="C76" s="21" t="s">
        <v>86</v>
      </c>
      <c r="D76" s="38">
        <v>3</v>
      </c>
      <c r="E76" s="38">
        <v>5</v>
      </c>
      <c r="F76" s="38" t="s">
        <v>23</v>
      </c>
      <c r="G76" s="38">
        <v>10200</v>
      </c>
      <c r="H76" s="16">
        <f t="shared" si="6"/>
        <v>153000</v>
      </c>
      <c r="I76" s="16">
        <f t="shared" si="7"/>
        <v>388.32487309644671</v>
      </c>
      <c r="J76" s="29"/>
      <c r="K76" s="23"/>
    </row>
    <row r="77" spans="1:11" x14ac:dyDescent="0.2">
      <c r="A77" s="21"/>
      <c r="B77" s="21"/>
      <c r="C77" s="24" t="s">
        <v>80</v>
      </c>
      <c r="D77" s="38"/>
      <c r="E77" s="38"/>
      <c r="F77" s="38"/>
      <c r="G77" s="38"/>
      <c r="H77" s="40">
        <f>SUM(H67:H76)</f>
        <v>1573200</v>
      </c>
      <c r="I77" s="40">
        <f>SUM(I67:I76)</f>
        <v>3992.8934010152288</v>
      </c>
      <c r="J77" s="29"/>
      <c r="K77" s="23"/>
    </row>
    <row r="78" spans="1:11" x14ac:dyDescent="0.2">
      <c r="A78" s="21"/>
      <c r="B78" s="21"/>
      <c r="C78" s="24"/>
      <c r="D78" s="38"/>
      <c r="E78" s="38"/>
      <c r="F78" s="38"/>
      <c r="G78" s="38"/>
      <c r="H78" s="40"/>
      <c r="I78" s="25"/>
      <c r="J78" s="29"/>
      <c r="K78" s="23"/>
    </row>
    <row r="79" spans="1:11" x14ac:dyDescent="0.2">
      <c r="A79" s="21"/>
      <c r="B79" s="20">
        <v>3</v>
      </c>
      <c r="C79" s="20" t="s">
        <v>87</v>
      </c>
      <c r="D79" s="38"/>
      <c r="E79" s="38"/>
      <c r="F79" s="38"/>
      <c r="G79" s="38"/>
      <c r="H79" s="38"/>
      <c r="I79" s="38"/>
      <c r="J79" s="34"/>
      <c r="K79" s="34"/>
    </row>
    <row r="80" spans="1:11" x14ac:dyDescent="0.2">
      <c r="A80" s="21"/>
      <c r="B80" s="21"/>
      <c r="C80" s="21" t="s">
        <v>88</v>
      </c>
      <c r="D80" s="38">
        <v>3</v>
      </c>
      <c r="E80" s="21">
        <v>5</v>
      </c>
      <c r="F80" s="21" t="s">
        <v>23</v>
      </c>
      <c r="G80" s="38">
        <f>880/7</f>
        <v>125.71428571428571</v>
      </c>
      <c r="H80" s="16">
        <f>D80*E80*G80*150</f>
        <v>282857.14285714284</v>
      </c>
      <c r="I80" s="16">
        <f>H80/$D$219</f>
        <v>717.91153009427114</v>
      </c>
      <c r="J80" s="34"/>
      <c r="K80" s="35"/>
    </row>
    <row r="81" spans="1:11" x14ac:dyDescent="0.2">
      <c r="A81" s="21"/>
      <c r="B81" s="21"/>
      <c r="C81" s="21" t="s">
        <v>89</v>
      </c>
      <c r="D81" s="38">
        <v>2</v>
      </c>
      <c r="E81" s="21">
        <v>5</v>
      </c>
      <c r="F81" s="21" t="s">
        <v>23</v>
      </c>
      <c r="G81" s="38">
        <f>880/7</f>
        <v>125.71428571428571</v>
      </c>
      <c r="H81" s="16">
        <f>D81*E81*G81*150</f>
        <v>188571.42857142858</v>
      </c>
      <c r="I81" s="16">
        <f>H81/$D$219</f>
        <v>478.60768672951417</v>
      </c>
      <c r="J81" s="34"/>
      <c r="K81" s="35"/>
    </row>
    <row r="82" spans="1:11" x14ac:dyDescent="0.2">
      <c r="A82" s="21"/>
      <c r="B82" s="21"/>
      <c r="C82" s="21" t="s">
        <v>90</v>
      </c>
      <c r="D82" s="38">
        <v>4</v>
      </c>
      <c r="E82" s="21">
        <v>5</v>
      </c>
      <c r="F82" s="21" t="s">
        <v>23</v>
      </c>
      <c r="G82" s="38">
        <f>880/7</f>
        <v>125.71428571428571</v>
      </c>
      <c r="H82" s="16">
        <f>D82*E82*G82*50</f>
        <v>125714.28571428571</v>
      </c>
      <c r="I82" s="16">
        <f>H82/$D$219</f>
        <v>319.07179115300943</v>
      </c>
      <c r="J82" s="29"/>
      <c r="K82" s="23"/>
    </row>
    <row r="83" spans="1:11" x14ac:dyDescent="0.2">
      <c r="A83" s="21"/>
      <c r="B83" s="21"/>
      <c r="C83" s="24" t="s">
        <v>91</v>
      </c>
      <c r="D83" s="38"/>
      <c r="E83" s="38"/>
      <c r="F83" s="38"/>
      <c r="G83" s="38"/>
      <c r="H83" s="40">
        <f>SUM(H80:H82)</f>
        <v>597142.85714285716</v>
      </c>
      <c r="I83" s="40">
        <f>SUM(I80:I81)</f>
        <v>1196.5192168237854</v>
      </c>
      <c r="J83" s="34"/>
      <c r="K83" s="34"/>
    </row>
    <row r="84" spans="1:11" x14ac:dyDescent="0.2">
      <c r="A84" s="21"/>
      <c r="B84" s="21"/>
      <c r="C84" s="21"/>
      <c r="D84" s="38"/>
      <c r="E84" s="38"/>
      <c r="F84" s="38"/>
      <c r="G84" s="38"/>
      <c r="H84" s="38"/>
      <c r="I84" s="38"/>
      <c r="J84" s="34"/>
      <c r="K84" s="35"/>
    </row>
    <row r="85" spans="1:11" x14ac:dyDescent="0.2">
      <c r="A85" s="21"/>
      <c r="B85" s="20">
        <v>4</v>
      </c>
      <c r="C85" s="20" t="s">
        <v>92</v>
      </c>
      <c r="D85" s="38"/>
      <c r="E85" s="38"/>
      <c r="F85" s="38"/>
      <c r="G85" s="38"/>
      <c r="H85" s="38"/>
      <c r="I85" s="38"/>
      <c r="J85" s="32"/>
      <c r="K85" s="41"/>
    </row>
    <row r="86" spans="1:11" x14ac:dyDescent="0.2">
      <c r="A86" s="21"/>
      <c r="B86" s="21"/>
      <c r="C86" s="21" t="s">
        <v>93</v>
      </c>
      <c r="D86" s="38">
        <v>1000</v>
      </c>
      <c r="E86" s="38">
        <v>3</v>
      </c>
      <c r="F86" s="38" t="s">
        <v>46</v>
      </c>
      <c r="G86" s="38">
        <v>35</v>
      </c>
      <c r="H86" s="16">
        <f>D86*E86*G86</f>
        <v>105000</v>
      </c>
      <c r="I86" s="16">
        <f>H86/$D$219</f>
        <v>266.497461928934</v>
      </c>
      <c r="J86" s="34"/>
      <c r="K86" s="35"/>
    </row>
    <row r="87" spans="1:11" x14ac:dyDescent="0.2">
      <c r="A87" s="21"/>
      <c r="B87" s="21"/>
      <c r="C87" s="24" t="s">
        <v>94</v>
      </c>
      <c r="D87" s="40"/>
      <c r="E87" s="40"/>
      <c r="F87" s="40"/>
      <c r="G87" s="40"/>
      <c r="H87" s="40">
        <f>SUM(H86:H86)</f>
        <v>105000</v>
      </c>
      <c r="I87" s="40">
        <f>SUM(I86:I86)</f>
        <v>266.497461928934</v>
      </c>
      <c r="J87" s="34"/>
      <c r="K87" s="35"/>
    </row>
    <row r="88" spans="1:11" x14ac:dyDescent="0.2">
      <c r="A88" s="21"/>
      <c r="B88" s="21"/>
      <c r="C88" s="21"/>
      <c r="D88" s="38"/>
      <c r="E88" s="38"/>
      <c r="F88" s="38"/>
      <c r="G88" s="38"/>
      <c r="H88" s="38"/>
      <c r="I88" s="38"/>
      <c r="J88" s="34"/>
      <c r="K88" s="35"/>
    </row>
    <row r="89" spans="1:11" ht="13.5" thickBot="1" x14ac:dyDescent="0.25">
      <c r="A89" s="21"/>
      <c r="B89" s="42" t="s">
        <v>95</v>
      </c>
      <c r="C89" s="42"/>
      <c r="D89" s="40"/>
      <c r="E89" s="40"/>
      <c r="F89" s="40"/>
      <c r="G89" s="40"/>
      <c r="H89" s="43">
        <f>+H64+H77+H83+H87</f>
        <v>6096142.8571428573</v>
      </c>
      <c r="I89" s="43">
        <f>+I64+I77+I83+I87</f>
        <v>15153.372008701956</v>
      </c>
      <c r="J89" s="29"/>
      <c r="K89" s="23"/>
    </row>
    <row r="90" spans="1:11" ht="13.5" thickTop="1" x14ac:dyDescent="0.2">
      <c r="A90" s="21"/>
      <c r="B90" s="21"/>
      <c r="C90" s="21"/>
      <c r="D90" s="38"/>
      <c r="E90" s="38"/>
      <c r="F90" s="38"/>
      <c r="G90" s="38"/>
      <c r="H90" s="38"/>
      <c r="I90" s="38"/>
      <c r="J90" s="29"/>
      <c r="K90" s="23"/>
    </row>
    <row r="91" spans="1:11" x14ac:dyDescent="0.2">
      <c r="A91" s="15" t="s">
        <v>96</v>
      </c>
      <c r="B91" s="15"/>
      <c r="C91" s="15" t="s">
        <v>97</v>
      </c>
      <c r="D91" s="38"/>
      <c r="E91" s="38"/>
      <c r="F91" s="38"/>
      <c r="G91" s="38"/>
      <c r="H91" s="38"/>
      <c r="I91" s="38"/>
      <c r="J91" s="29"/>
      <c r="K91" s="23"/>
    </row>
    <row r="92" spans="1:11" x14ac:dyDescent="0.2">
      <c r="A92" s="21"/>
      <c r="B92" s="20">
        <v>1</v>
      </c>
      <c r="C92" s="20" t="s">
        <v>64</v>
      </c>
      <c r="D92" s="38"/>
      <c r="E92" s="38"/>
      <c r="F92" s="38"/>
      <c r="G92" s="38"/>
      <c r="H92" s="38"/>
      <c r="I92" s="38"/>
      <c r="J92" s="29"/>
      <c r="K92" s="23"/>
    </row>
    <row r="93" spans="1:11" x14ac:dyDescent="0.2">
      <c r="A93" s="21"/>
      <c r="B93" s="21"/>
      <c r="C93" s="21" t="s">
        <v>98</v>
      </c>
      <c r="D93" s="38">
        <v>3</v>
      </c>
      <c r="E93" s="38">
        <v>8</v>
      </c>
      <c r="F93" s="38" t="s">
        <v>23</v>
      </c>
      <c r="G93" s="38">
        <v>18600</v>
      </c>
      <c r="H93" s="16">
        <f>D93*E93*G93</f>
        <v>446400</v>
      </c>
      <c r="I93" s="16">
        <f t="shared" ref="I93:I109" si="8">H93/$D$219</f>
        <v>1132.9949238578681</v>
      </c>
      <c r="J93" s="29"/>
      <c r="K93" s="23"/>
    </row>
    <row r="94" spans="1:11" x14ac:dyDescent="0.2">
      <c r="A94" s="21"/>
      <c r="B94" s="21"/>
      <c r="C94" s="21" t="s">
        <v>99</v>
      </c>
      <c r="D94" s="38">
        <v>2</v>
      </c>
      <c r="E94" s="38">
        <v>8</v>
      </c>
      <c r="F94" s="38" t="s">
        <v>23</v>
      </c>
      <c r="G94" s="38">
        <v>10200</v>
      </c>
      <c r="H94" s="16">
        <f>D94*E94*G94</f>
        <v>163200</v>
      </c>
      <c r="I94" s="16">
        <f t="shared" si="8"/>
        <v>414.21319796954316</v>
      </c>
      <c r="J94" s="29"/>
      <c r="K94" s="23"/>
    </row>
    <row r="95" spans="1:11" x14ac:dyDescent="0.2">
      <c r="A95" s="21"/>
      <c r="B95" s="21"/>
      <c r="C95" s="21" t="s">
        <v>65</v>
      </c>
      <c r="D95" s="16">
        <v>5</v>
      </c>
      <c r="E95" s="38">
        <v>8</v>
      </c>
      <c r="F95" s="21" t="s">
        <v>23</v>
      </c>
      <c r="G95" s="38">
        <v>18600</v>
      </c>
      <c r="H95" s="16">
        <f t="shared" ref="H95:H109" si="9">D95*E95*G95</f>
        <v>744000</v>
      </c>
      <c r="I95" s="16">
        <f t="shared" si="8"/>
        <v>1888.3248730964467</v>
      </c>
      <c r="J95" s="29"/>
      <c r="K95" s="23"/>
    </row>
    <row r="96" spans="1:11" x14ac:dyDescent="0.2">
      <c r="A96" s="21"/>
      <c r="B96" s="21"/>
      <c r="C96" s="21" t="s">
        <v>66</v>
      </c>
      <c r="D96" s="16">
        <v>3</v>
      </c>
      <c r="E96" s="38">
        <v>8</v>
      </c>
      <c r="F96" s="21" t="s">
        <v>23</v>
      </c>
      <c r="G96" s="38">
        <v>18600</v>
      </c>
      <c r="H96" s="16">
        <f t="shared" si="9"/>
        <v>446400</v>
      </c>
      <c r="I96" s="16">
        <f t="shared" si="8"/>
        <v>1132.9949238578681</v>
      </c>
      <c r="J96" s="29"/>
      <c r="K96" s="23"/>
    </row>
    <row r="97" spans="1:11" x14ac:dyDescent="0.2">
      <c r="A97" s="21"/>
      <c r="B97" s="21"/>
      <c r="C97" s="21" t="s">
        <v>67</v>
      </c>
      <c r="D97" s="16">
        <v>1</v>
      </c>
      <c r="E97" s="38">
        <v>8</v>
      </c>
      <c r="F97" s="21" t="s">
        <v>23</v>
      </c>
      <c r="G97" s="38">
        <v>18600</v>
      </c>
      <c r="H97" s="16">
        <f t="shared" si="9"/>
        <v>148800</v>
      </c>
      <c r="I97" s="16">
        <f t="shared" si="8"/>
        <v>377.66497461928935</v>
      </c>
      <c r="J97" s="29"/>
      <c r="K97" s="23"/>
    </row>
    <row r="98" spans="1:11" x14ac:dyDescent="0.2">
      <c r="A98" s="21"/>
      <c r="B98" s="21"/>
      <c r="C98" s="39" t="s">
        <v>68</v>
      </c>
      <c r="D98" s="38">
        <v>11</v>
      </c>
      <c r="E98" s="38">
        <v>8</v>
      </c>
      <c r="F98" s="38" t="s">
        <v>23</v>
      </c>
      <c r="G98" s="38">
        <v>1500</v>
      </c>
      <c r="H98" s="16">
        <f t="shared" si="9"/>
        <v>132000</v>
      </c>
      <c r="I98" s="16">
        <f t="shared" si="8"/>
        <v>335.02538071065987</v>
      </c>
      <c r="J98" s="29"/>
      <c r="K98" s="23"/>
    </row>
    <row r="99" spans="1:11" x14ac:dyDescent="0.2">
      <c r="A99" s="21"/>
      <c r="B99" s="21"/>
      <c r="C99" s="21" t="s">
        <v>69</v>
      </c>
      <c r="D99" s="38">
        <v>22</v>
      </c>
      <c r="E99" s="38">
        <v>8</v>
      </c>
      <c r="F99" s="38" t="s">
        <v>23</v>
      </c>
      <c r="G99" s="38">
        <v>1500</v>
      </c>
      <c r="H99" s="16">
        <f t="shared" si="9"/>
        <v>264000</v>
      </c>
      <c r="I99" s="16">
        <f t="shared" si="8"/>
        <v>670.05076142131975</v>
      </c>
      <c r="J99" s="29"/>
      <c r="K99" s="23"/>
    </row>
    <row r="100" spans="1:11" x14ac:dyDescent="0.2">
      <c r="A100" s="21"/>
      <c r="B100" s="21"/>
      <c r="C100" s="21" t="s">
        <v>70</v>
      </c>
      <c r="D100" s="38">
        <v>11</v>
      </c>
      <c r="E100" s="38">
        <v>8</v>
      </c>
      <c r="F100" s="38" t="s">
        <v>23</v>
      </c>
      <c r="G100" s="38">
        <v>1500</v>
      </c>
      <c r="H100" s="16">
        <f t="shared" si="9"/>
        <v>132000</v>
      </c>
      <c r="I100" s="16">
        <f t="shared" si="8"/>
        <v>335.02538071065987</v>
      </c>
      <c r="J100" s="29"/>
      <c r="K100" s="23"/>
    </row>
    <row r="101" spans="1:11" x14ac:dyDescent="0.2">
      <c r="A101" s="21"/>
      <c r="B101" s="21"/>
      <c r="C101" s="21" t="s">
        <v>71</v>
      </c>
      <c r="D101" s="16">
        <f>D100+D99+D98+D109</f>
        <v>47</v>
      </c>
      <c r="E101" s="38">
        <v>8</v>
      </c>
      <c r="F101" s="17" t="s">
        <v>23</v>
      </c>
      <c r="G101" s="16">
        <v>3000</v>
      </c>
      <c r="H101" s="16">
        <f t="shared" si="9"/>
        <v>1128000</v>
      </c>
      <c r="I101" s="16">
        <f t="shared" si="8"/>
        <v>2862.9441624365481</v>
      </c>
      <c r="J101" s="29"/>
      <c r="K101" s="23"/>
    </row>
    <row r="102" spans="1:11" x14ac:dyDescent="0.2">
      <c r="A102" s="21"/>
      <c r="B102" s="21"/>
      <c r="C102" s="21" t="s">
        <v>72</v>
      </c>
      <c r="D102" s="16">
        <f>D101+D97+D96+D95+D106+D107+D108</f>
        <v>63</v>
      </c>
      <c r="E102" s="38">
        <v>8</v>
      </c>
      <c r="F102" s="17" t="s">
        <v>23</v>
      </c>
      <c r="G102" s="16">
        <v>1500</v>
      </c>
      <c r="H102" s="16">
        <f t="shared" si="9"/>
        <v>756000</v>
      </c>
      <c r="I102" s="16">
        <f t="shared" si="8"/>
        <v>1918.7817258883249</v>
      </c>
      <c r="J102" s="29"/>
      <c r="K102" s="23"/>
    </row>
    <row r="103" spans="1:11" x14ac:dyDescent="0.2">
      <c r="A103" s="21"/>
      <c r="B103" s="21"/>
      <c r="C103" s="21" t="s">
        <v>73</v>
      </c>
      <c r="D103" s="16">
        <f>D101</f>
        <v>47</v>
      </c>
      <c r="E103" s="38">
        <v>8</v>
      </c>
      <c r="F103" s="17" t="s">
        <v>23</v>
      </c>
      <c r="G103" s="16">
        <v>2000</v>
      </c>
      <c r="H103" s="16">
        <f t="shared" si="9"/>
        <v>752000</v>
      </c>
      <c r="I103" s="16">
        <f t="shared" si="8"/>
        <v>1908.6294416243654</v>
      </c>
      <c r="J103" s="29"/>
      <c r="K103" s="23"/>
    </row>
    <row r="104" spans="1:11" x14ac:dyDescent="0.2">
      <c r="A104" s="21"/>
      <c r="B104" s="21"/>
      <c r="C104" s="21" t="s">
        <v>74</v>
      </c>
      <c r="D104" s="16">
        <f>D102</f>
        <v>63</v>
      </c>
      <c r="E104" s="38">
        <v>8</v>
      </c>
      <c r="F104" s="17" t="s">
        <v>23</v>
      </c>
      <c r="G104" s="16">
        <v>2000</v>
      </c>
      <c r="H104" s="16">
        <f t="shared" si="9"/>
        <v>1008000</v>
      </c>
      <c r="I104" s="16">
        <f t="shared" si="8"/>
        <v>2558.3756345177667</v>
      </c>
      <c r="J104" s="29"/>
      <c r="K104" s="23"/>
    </row>
    <row r="105" spans="1:11" x14ac:dyDescent="0.2">
      <c r="A105" s="21"/>
      <c r="B105" s="21"/>
      <c r="C105" s="21" t="s">
        <v>75</v>
      </c>
      <c r="D105" s="16">
        <v>1</v>
      </c>
      <c r="E105" s="38">
        <v>8</v>
      </c>
      <c r="F105" s="17" t="s">
        <v>23</v>
      </c>
      <c r="G105" s="16">
        <v>50000</v>
      </c>
      <c r="H105" s="16">
        <f t="shared" si="9"/>
        <v>400000</v>
      </c>
      <c r="I105" s="16">
        <f t="shared" si="8"/>
        <v>1015.2284263959391</v>
      </c>
      <c r="J105" s="29"/>
      <c r="K105" s="23"/>
    </row>
    <row r="106" spans="1:11" x14ac:dyDescent="0.2">
      <c r="A106" s="21"/>
      <c r="B106" s="21"/>
      <c r="C106" s="21" t="s">
        <v>76</v>
      </c>
      <c r="D106" s="16">
        <v>3</v>
      </c>
      <c r="E106" s="38">
        <v>8</v>
      </c>
      <c r="F106" s="21" t="s">
        <v>23</v>
      </c>
      <c r="G106" s="38">
        <v>10200</v>
      </c>
      <c r="H106" s="16">
        <f t="shared" si="9"/>
        <v>244800</v>
      </c>
      <c r="I106" s="16">
        <f t="shared" si="8"/>
        <v>621.31979695431471</v>
      </c>
      <c r="J106" s="32"/>
      <c r="K106" s="32"/>
    </row>
    <row r="107" spans="1:11" s="64" customFormat="1" x14ac:dyDescent="0.2">
      <c r="A107" s="21"/>
      <c r="B107" s="21"/>
      <c r="C107" s="21" t="s">
        <v>77</v>
      </c>
      <c r="D107" s="16">
        <v>3</v>
      </c>
      <c r="E107" s="38">
        <v>8</v>
      </c>
      <c r="F107" s="21" t="s">
        <v>23</v>
      </c>
      <c r="G107" s="38">
        <v>10200</v>
      </c>
      <c r="H107" s="16">
        <f t="shared" si="9"/>
        <v>244800</v>
      </c>
      <c r="I107" s="16">
        <f t="shared" si="8"/>
        <v>621.31979695431471</v>
      </c>
      <c r="J107" s="40"/>
      <c r="K107" s="38"/>
    </row>
    <row r="108" spans="1:11" s="46" customFormat="1" x14ac:dyDescent="0.2">
      <c r="A108" s="21"/>
      <c r="B108" s="21"/>
      <c r="C108" s="21" t="s">
        <v>78</v>
      </c>
      <c r="D108" s="16">
        <v>1</v>
      </c>
      <c r="E108" s="38">
        <v>8</v>
      </c>
      <c r="F108" s="21" t="s">
        <v>23</v>
      </c>
      <c r="G108" s="38">
        <v>10200</v>
      </c>
      <c r="H108" s="16">
        <f t="shared" si="9"/>
        <v>81600</v>
      </c>
      <c r="I108" s="16">
        <f t="shared" si="8"/>
        <v>207.10659898477158</v>
      </c>
      <c r="J108" s="44"/>
      <c r="K108" s="45"/>
    </row>
    <row r="109" spans="1:11" s="46" customFormat="1" x14ac:dyDescent="0.2">
      <c r="A109" s="21"/>
      <c r="B109" s="21"/>
      <c r="C109" s="21" t="s">
        <v>79</v>
      </c>
      <c r="D109" s="38">
        <v>3</v>
      </c>
      <c r="E109" s="38">
        <v>8</v>
      </c>
      <c r="F109" s="38" t="s">
        <v>23</v>
      </c>
      <c r="G109" s="38">
        <v>1500</v>
      </c>
      <c r="H109" s="16">
        <f t="shared" si="9"/>
        <v>36000</v>
      </c>
      <c r="I109" s="16">
        <f t="shared" si="8"/>
        <v>91.370558375634516</v>
      </c>
      <c r="J109" s="47"/>
      <c r="K109" s="48"/>
    </row>
    <row r="110" spans="1:11" s="46" customFormat="1" x14ac:dyDescent="0.2">
      <c r="A110" s="8"/>
      <c r="B110" s="8"/>
      <c r="C110" s="49" t="s">
        <v>80</v>
      </c>
      <c r="D110" s="50"/>
      <c r="E110" s="50"/>
      <c r="F110" s="50"/>
      <c r="G110" s="50"/>
      <c r="H110" s="50">
        <f>SUM(H93:H109)</f>
        <v>7128000</v>
      </c>
      <c r="I110" s="50">
        <f>SUM(I93:I109)</f>
        <v>18091.370558375635</v>
      </c>
      <c r="J110" s="47"/>
      <c r="K110" s="48"/>
    </row>
    <row r="111" spans="1:11" x14ac:dyDescent="0.2">
      <c r="A111" s="21"/>
      <c r="B111" s="21"/>
      <c r="C111" s="21"/>
      <c r="D111" s="38"/>
      <c r="E111" s="38"/>
      <c r="F111" s="38"/>
      <c r="G111" s="38"/>
      <c r="H111" s="38"/>
      <c r="I111" s="38"/>
      <c r="J111" s="29"/>
      <c r="K111" s="23"/>
    </row>
    <row r="112" spans="1:11" x14ac:dyDescent="0.2">
      <c r="A112" s="21"/>
      <c r="B112" s="20">
        <v>2</v>
      </c>
      <c r="C112" s="20" t="s">
        <v>100</v>
      </c>
      <c r="D112" s="38"/>
      <c r="E112" s="38"/>
      <c r="F112" s="38"/>
      <c r="G112" s="38"/>
      <c r="H112" s="38"/>
      <c r="I112" s="38"/>
      <c r="J112" s="29"/>
      <c r="K112" s="23"/>
    </row>
    <row r="113" spans="1:11" x14ac:dyDescent="0.2">
      <c r="A113" s="21"/>
      <c r="B113" s="21"/>
      <c r="C113" s="21" t="s">
        <v>101</v>
      </c>
      <c r="D113" s="38">
        <v>1</v>
      </c>
      <c r="E113" s="21">
        <v>8</v>
      </c>
      <c r="F113" s="21" t="s">
        <v>23</v>
      </c>
      <c r="G113" s="38">
        <v>45000</v>
      </c>
      <c r="H113" s="16">
        <f>D113*E113*G113</f>
        <v>360000</v>
      </c>
      <c r="I113" s="16">
        <f t="shared" ref="I113:I118" si="10">H113/$D$219</f>
        <v>913.70558375634516</v>
      </c>
      <c r="J113" s="29"/>
      <c r="K113" s="23"/>
    </row>
    <row r="114" spans="1:11" x14ac:dyDescent="0.2">
      <c r="A114" s="21"/>
      <c r="B114" s="21"/>
      <c r="C114" s="21" t="s">
        <v>102</v>
      </c>
      <c r="D114" s="38">
        <v>3</v>
      </c>
      <c r="E114" s="21">
        <v>8</v>
      </c>
      <c r="F114" s="21" t="s">
        <v>23</v>
      </c>
      <c r="G114" s="38">
        <v>35000</v>
      </c>
      <c r="H114" s="16">
        <f>D114*E114*G114</f>
        <v>840000</v>
      </c>
      <c r="I114" s="16">
        <f t="shared" si="10"/>
        <v>2131.979695431472</v>
      </c>
      <c r="J114" s="29"/>
      <c r="K114" s="23"/>
    </row>
    <row r="115" spans="1:11" x14ac:dyDescent="0.2">
      <c r="A115" s="21"/>
      <c r="B115" s="21"/>
      <c r="C115" s="21" t="s">
        <v>103</v>
      </c>
      <c r="D115" s="38">
        <v>1</v>
      </c>
      <c r="E115" s="21">
        <v>8</v>
      </c>
      <c r="F115" s="21" t="s">
        <v>23</v>
      </c>
      <c r="G115" s="38">
        <f>880/7</f>
        <v>125.71428571428571</v>
      </c>
      <c r="H115" s="16">
        <f>D115*E115*G115*100</f>
        <v>100571.42857142857</v>
      </c>
      <c r="I115" s="16">
        <f t="shared" si="10"/>
        <v>255.25743292240753</v>
      </c>
      <c r="J115" s="34"/>
      <c r="K115" s="34"/>
    </row>
    <row r="116" spans="1:11" x14ac:dyDescent="0.2">
      <c r="A116" s="21"/>
      <c r="B116" s="21"/>
      <c r="C116" s="21" t="s">
        <v>104</v>
      </c>
      <c r="D116" s="38">
        <v>2</v>
      </c>
      <c r="E116" s="21">
        <v>8</v>
      </c>
      <c r="F116" s="21" t="s">
        <v>23</v>
      </c>
      <c r="G116" s="38">
        <f>880/7</f>
        <v>125.71428571428571</v>
      </c>
      <c r="H116" s="16">
        <f>D116*E116*G116*100</f>
        <v>201142.85714285713</v>
      </c>
      <c r="I116" s="16">
        <f t="shared" si="10"/>
        <v>510.51486584481506</v>
      </c>
      <c r="J116" s="34"/>
      <c r="K116" s="35"/>
    </row>
    <row r="117" spans="1:11" x14ac:dyDescent="0.2">
      <c r="A117" s="21"/>
      <c r="B117" s="21"/>
      <c r="C117" s="21" t="s">
        <v>105</v>
      </c>
      <c r="D117" s="38">
        <v>2</v>
      </c>
      <c r="E117" s="21">
        <v>8</v>
      </c>
      <c r="F117" s="21" t="s">
        <v>23</v>
      </c>
      <c r="G117" s="38">
        <f>880/7</f>
        <v>125.71428571428571</v>
      </c>
      <c r="H117" s="16">
        <f>D117*E117*G117*100</f>
        <v>201142.85714285713</v>
      </c>
      <c r="I117" s="16">
        <f t="shared" si="10"/>
        <v>510.51486584481506</v>
      </c>
      <c r="J117" s="34"/>
      <c r="K117" s="35"/>
    </row>
    <row r="118" spans="1:11" x14ac:dyDescent="0.2">
      <c r="A118" s="21"/>
      <c r="B118" s="21"/>
      <c r="C118" s="21" t="s">
        <v>106</v>
      </c>
      <c r="D118" s="38">
        <v>2</v>
      </c>
      <c r="E118" s="21">
        <v>8</v>
      </c>
      <c r="F118" s="21" t="s">
        <v>23</v>
      </c>
      <c r="G118" s="38">
        <f>880/7</f>
        <v>125.71428571428571</v>
      </c>
      <c r="H118" s="16">
        <f>D118*E118*G118*200</f>
        <v>402285.71428571426</v>
      </c>
      <c r="I118" s="16">
        <f t="shared" si="10"/>
        <v>1021.0297316896301</v>
      </c>
      <c r="J118" s="29"/>
      <c r="K118" s="23"/>
    </row>
    <row r="119" spans="1:11" x14ac:dyDescent="0.2">
      <c r="A119" s="21"/>
      <c r="B119" s="21"/>
      <c r="C119" s="24" t="s">
        <v>91</v>
      </c>
      <c r="D119" s="40"/>
      <c r="E119" s="40"/>
      <c r="F119" s="40"/>
      <c r="G119" s="40"/>
      <c r="H119" s="40">
        <f>SUM(H113:H118)</f>
        <v>2105142.8571428568</v>
      </c>
      <c r="I119" s="40">
        <f>SUM(I113:I118)</f>
        <v>5343.0021754894851</v>
      </c>
      <c r="J119" s="29"/>
      <c r="K119" s="23"/>
    </row>
    <row r="120" spans="1:11" x14ac:dyDescent="0.2">
      <c r="A120" s="21"/>
      <c r="B120" s="21"/>
      <c r="C120" s="21"/>
      <c r="D120" s="38"/>
      <c r="E120" s="38"/>
      <c r="F120" s="38"/>
      <c r="G120" s="38"/>
      <c r="H120" s="38"/>
      <c r="I120" s="38"/>
      <c r="J120" s="29"/>
      <c r="K120" s="23"/>
    </row>
    <row r="121" spans="1:11" x14ac:dyDescent="0.2">
      <c r="A121" s="21"/>
      <c r="B121" s="20">
        <v>3</v>
      </c>
      <c r="C121" s="20" t="s">
        <v>92</v>
      </c>
      <c r="D121" s="38"/>
      <c r="E121" s="38"/>
      <c r="F121" s="38"/>
      <c r="G121" s="38"/>
      <c r="H121" s="38"/>
      <c r="I121" s="38"/>
      <c r="J121" s="29"/>
      <c r="K121" s="23"/>
    </row>
    <row r="122" spans="1:11" x14ac:dyDescent="0.2">
      <c r="A122" s="21"/>
      <c r="B122" s="21"/>
      <c r="C122" s="21" t="s">
        <v>107</v>
      </c>
      <c r="D122" s="21">
        <v>60</v>
      </c>
      <c r="E122" s="21">
        <v>30</v>
      </c>
      <c r="F122" s="21" t="s">
        <v>46</v>
      </c>
      <c r="G122" s="38">
        <v>35</v>
      </c>
      <c r="H122" s="16">
        <f>D122*E122*G122</f>
        <v>63000</v>
      </c>
      <c r="I122" s="16">
        <f>H122/$D$219</f>
        <v>159.89847715736042</v>
      </c>
      <c r="J122" s="29"/>
      <c r="K122" s="23"/>
    </row>
    <row r="123" spans="1:11" x14ac:dyDescent="0.2">
      <c r="A123" s="21"/>
      <c r="B123" s="21"/>
      <c r="C123" s="21" t="s">
        <v>108</v>
      </c>
      <c r="D123" s="21">
        <v>60</v>
      </c>
      <c r="E123" s="21">
        <v>30</v>
      </c>
      <c r="F123" s="21" t="s">
        <v>46</v>
      </c>
      <c r="G123" s="38">
        <v>35</v>
      </c>
      <c r="H123" s="16">
        <f>D123*E123*G123</f>
        <v>63000</v>
      </c>
      <c r="I123" s="16">
        <f>H123/$D$219</f>
        <v>159.89847715736042</v>
      </c>
      <c r="J123" s="34"/>
      <c r="K123" s="34"/>
    </row>
    <row r="124" spans="1:11" x14ac:dyDescent="0.2">
      <c r="A124" s="21"/>
      <c r="B124" s="21"/>
      <c r="C124" s="21" t="s">
        <v>109</v>
      </c>
      <c r="D124" s="21">
        <v>60</v>
      </c>
      <c r="E124" s="21">
        <v>30</v>
      </c>
      <c r="F124" s="21" t="s">
        <v>46</v>
      </c>
      <c r="G124" s="38">
        <v>35</v>
      </c>
      <c r="H124" s="16">
        <f>D124*E124*G124</f>
        <v>63000</v>
      </c>
      <c r="I124" s="16">
        <f>H124/$D$219</f>
        <v>159.89847715736042</v>
      </c>
      <c r="J124" s="34"/>
      <c r="K124" s="35"/>
    </row>
    <row r="125" spans="1:11" x14ac:dyDescent="0.2">
      <c r="A125" s="21"/>
      <c r="B125" s="21"/>
      <c r="C125" s="21" t="s">
        <v>110</v>
      </c>
      <c r="D125" s="38" t="s">
        <v>53</v>
      </c>
      <c r="E125" s="38">
        <v>8500</v>
      </c>
      <c r="F125" s="38" t="s">
        <v>46</v>
      </c>
      <c r="G125" s="38">
        <v>25</v>
      </c>
      <c r="H125" s="16">
        <f>E125*G125</f>
        <v>212500</v>
      </c>
      <c r="I125" s="16">
        <f>H125/$D$219</f>
        <v>539.34010152284259</v>
      </c>
      <c r="J125" s="32"/>
      <c r="K125" s="41"/>
    </row>
    <row r="126" spans="1:11" x14ac:dyDescent="0.2">
      <c r="A126" s="21"/>
      <c r="B126" s="21"/>
      <c r="C126" s="21" t="s">
        <v>111</v>
      </c>
      <c r="D126" s="21"/>
      <c r="E126" s="21"/>
      <c r="F126" s="21"/>
      <c r="G126" s="38"/>
      <c r="H126" s="16">
        <v>500000</v>
      </c>
      <c r="I126" s="16">
        <f>H126/$D$219</f>
        <v>1269.0355329949239</v>
      </c>
      <c r="J126" s="32"/>
      <c r="K126" s="33"/>
    </row>
    <row r="127" spans="1:11" x14ac:dyDescent="0.2">
      <c r="A127" s="21"/>
      <c r="B127" s="21"/>
      <c r="C127" s="24" t="s">
        <v>94</v>
      </c>
      <c r="D127" s="40"/>
      <c r="E127" s="40"/>
      <c r="F127" s="40"/>
      <c r="G127" s="40"/>
      <c r="H127" s="40">
        <f>SUM(H122:H126)</f>
        <v>901500</v>
      </c>
      <c r="I127" s="40">
        <f>SUM(I122:I126)</f>
        <v>2288.0710659898477</v>
      </c>
      <c r="J127" s="34"/>
      <c r="K127" s="35"/>
    </row>
    <row r="128" spans="1:11" x14ac:dyDescent="0.2">
      <c r="A128" s="21"/>
      <c r="B128" s="21"/>
      <c r="C128" s="21"/>
      <c r="D128" s="38"/>
      <c r="E128" s="38"/>
      <c r="F128" s="38"/>
      <c r="G128" s="38"/>
      <c r="H128" s="38"/>
      <c r="I128" s="38"/>
      <c r="J128" s="34"/>
      <c r="K128" s="35"/>
    </row>
    <row r="129" spans="1:12" ht="13.5" thickBot="1" x14ac:dyDescent="0.25">
      <c r="A129" s="8"/>
      <c r="B129" s="51" t="s">
        <v>112</v>
      </c>
      <c r="C129" s="51"/>
      <c r="D129" s="52"/>
      <c r="E129" s="52"/>
      <c r="F129" s="52"/>
      <c r="G129" s="52"/>
      <c r="H129" s="43">
        <f>+H110+H119+H127</f>
        <v>10134642.857142856</v>
      </c>
      <c r="I129" s="43">
        <f>+I110+I119+I127</f>
        <v>25722.443799854966</v>
      </c>
      <c r="J129" s="29"/>
      <c r="K129" s="23"/>
    </row>
    <row r="130" spans="1:12" ht="13.5" thickTop="1" x14ac:dyDescent="0.2">
      <c r="A130" s="8"/>
      <c r="B130" s="8"/>
      <c r="C130" s="8"/>
      <c r="D130" s="52"/>
      <c r="E130" s="52"/>
      <c r="F130" s="52"/>
      <c r="G130" s="52"/>
      <c r="H130" s="52"/>
      <c r="I130" s="52"/>
      <c r="J130" s="29"/>
      <c r="K130" s="23"/>
    </row>
    <row r="131" spans="1:12" x14ac:dyDescent="0.2">
      <c r="A131" s="15" t="s">
        <v>113</v>
      </c>
      <c r="B131" s="15"/>
      <c r="C131" s="15" t="s">
        <v>114</v>
      </c>
      <c r="D131" s="38"/>
      <c r="E131" s="38"/>
      <c r="F131" s="38"/>
      <c r="G131" s="38"/>
      <c r="H131" s="38"/>
      <c r="I131" s="38"/>
      <c r="J131" s="29"/>
      <c r="K131" s="23"/>
    </row>
    <row r="132" spans="1:12" x14ac:dyDescent="0.2">
      <c r="A132" s="21"/>
      <c r="B132" s="20">
        <v>1</v>
      </c>
      <c r="C132" s="20" t="s">
        <v>115</v>
      </c>
      <c r="D132" s="38"/>
      <c r="E132" s="38"/>
      <c r="F132" s="38"/>
      <c r="G132" s="38"/>
      <c r="H132" s="38"/>
      <c r="I132" s="38"/>
      <c r="J132" s="29"/>
      <c r="K132" s="23"/>
    </row>
    <row r="133" spans="1:12" x14ac:dyDescent="0.2">
      <c r="A133" s="21"/>
      <c r="B133" s="21"/>
      <c r="C133" s="39" t="s">
        <v>83</v>
      </c>
      <c r="D133" s="38">
        <v>10</v>
      </c>
      <c r="E133" s="53">
        <v>1.5</v>
      </c>
      <c r="F133" s="38" t="s">
        <v>16</v>
      </c>
      <c r="G133" s="38">
        <v>70000</v>
      </c>
      <c r="H133" s="16">
        <f t="shared" ref="H133:H138" si="11">D133*E133*G133</f>
        <v>1050000</v>
      </c>
      <c r="I133" s="16">
        <f t="shared" ref="I133:I139" si="12">H133/$D$219</f>
        <v>2664.9746192893399</v>
      </c>
      <c r="J133" s="29"/>
      <c r="K133" s="23"/>
    </row>
    <row r="134" spans="1:12" x14ac:dyDescent="0.2">
      <c r="A134" s="21"/>
      <c r="B134" s="21"/>
      <c r="C134" s="21" t="s">
        <v>116</v>
      </c>
      <c r="D134" s="38">
        <v>20</v>
      </c>
      <c r="E134" s="53">
        <v>1.5</v>
      </c>
      <c r="F134" s="38" t="s">
        <v>16</v>
      </c>
      <c r="G134" s="38">
        <v>50000</v>
      </c>
      <c r="H134" s="16">
        <f t="shared" si="11"/>
        <v>1500000</v>
      </c>
      <c r="I134" s="16">
        <f t="shared" si="12"/>
        <v>3807.1065989847716</v>
      </c>
      <c r="J134" s="29"/>
      <c r="K134" s="23"/>
    </row>
    <row r="135" spans="1:12" x14ac:dyDescent="0.2">
      <c r="A135" s="21"/>
      <c r="B135" s="21"/>
      <c r="C135" s="21" t="s">
        <v>85</v>
      </c>
      <c r="D135" s="38">
        <v>10</v>
      </c>
      <c r="E135" s="53">
        <v>1.5</v>
      </c>
      <c r="F135" s="38" t="s">
        <v>16</v>
      </c>
      <c r="G135" s="38">
        <v>50000</v>
      </c>
      <c r="H135" s="16">
        <f t="shared" si="11"/>
        <v>750000</v>
      </c>
      <c r="I135" s="16">
        <f t="shared" si="12"/>
        <v>1903.5532994923858</v>
      </c>
      <c r="J135" s="29"/>
      <c r="K135" s="23"/>
    </row>
    <row r="136" spans="1:12" x14ac:dyDescent="0.2">
      <c r="A136" s="21"/>
      <c r="B136" s="21"/>
      <c r="C136" s="21" t="s">
        <v>76</v>
      </c>
      <c r="D136" s="16">
        <v>2</v>
      </c>
      <c r="E136" s="53">
        <v>1.5</v>
      </c>
      <c r="F136" s="38" t="s">
        <v>16</v>
      </c>
      <c r="G136" s="38">
        <v>50000</v>
      </c>
      <c r="H136" s="16">
        <f t="shared" si="11"/>
        <v>150000</v>
      </c>
      <c r="I136" s="16">
        <f t="shared" si="12"/>
        <v>380.71065989847716</v>
      </c>
      <c r="J136" s="34"/>
      <c r="K136" s="34"/>
    </row>
    <row r="137" spans="1:12" s="64" customFormat="1" x14ac:dyDescent="0.2">
      <c r="A137" s="21"/>
      <c r="B137" s="21"/>
      <c r="C137" s="21" t="s">
        <v>77</v>
      </c>
      <c r="D137" s="16">
        <v>3</v>
      </c>
      <c r="E137" s="53">
        <v>1.5</v>
      </c>
      <c r="F137" s="38" t="s">
        <v>16</v>
      </c>
      <c r="G137" s="38">
        <v>50000</v>
      </c>
      <c r="H137" s="16">
        <f t="shared" si="11"/>
        <v>225000</v>
      </c>
      <c r="I137" s="16">
        <f t="shared" si="12"/>
        <v>571.06598984771574</v>
      </c>
      <c r="J137" s="40"/>
      <c r="K137" s="40"/>
    </row>
    <row r="138" spans="1:12" x14ac:dyDescent="0.2">
      <c r="A138" s="21"/>
      <c r="B138" s="21"/>
      <c r="C138" s="21" t="s">
        <v>78</v>
      </c>
      <c r="D138" s="16">
        <v>1</v>
      </c>
      <c r="E138" s="53">
        <v>1.5</v>
      </c>
      <c r="F138" s="38" t="s">
        <v>16</v>
      </c>
      <c r="G138" s="38">
        <v>50000</v>
      </c>
      <c r="H138" s="16">
        <f t="shared" si="11"/>
        <v>75000</v>
      </c>
      <c r="I138" s="16">
        <f t="shared" si="12"/>
        <v>190.35532994923858</v>
      </c>
      <c r="J138" s="34"/>
      <c r="K138" s="35"/>
    </row>
    <row r="139" spans="1:12" s="54" customFormat="1" x14ac:dyDescent="0.2">
      <c r="A139" s="21"/>
      <c r="B139" s="21"/>
      <c r="C139" s="21" t="s">
        <v>86</v>
      </c>
      <c r="D139" s="38">
        <v>10</v>
      </c>
      <c r="E139" s="53">
        <v>1.5</v>
      </c>
      <c r="F139" s="38" t="s">
        <v>16</v>
      </c>
      <c r="G139" s="38">
        <v>50000</v>
      </c>
      <c r="H139" s="16">
        <f>D139*E139*G139</f>
        <v>750000</v>
      </c>
      <c r="I139" s="16">
        <f t="shared" si="12"/>
        <v>1903.5532994923858</v>
      </c>
      <c r="J139" s="29"/>
      <c r="K139" s="23"/>
    </row>
    <row r="140" spans="1:12" s="54" customFormat="1" x14ac:dyDescent="0.2">
      <c r="A140" s="21"/>
      <c r="B140" s="21"/>
      <c r="C140" s="24" t="s">
        <v>80</v>
      </c>
      <c r="D140" s="40"/>
      <c r="E140" s="40"/>
      <c r="F140" s="40"/>
      <c r="G140" s="40"/>
      <c r="H140" s="40">
        <f>SUM(H133:H139)</f>
        <v>4500000</v>
      </c>
      <c r="I140" s="40">
        <f>SUM(I133:I138)</f>
        <v>9517.7664974619274</v>
      </c>
      <c r="J140" s="55"/>
      <c r="K140" s="23"/>
    </row>
    <row r="141" spans="1:12" s="54" customFormat="1" x14ac:dyDescent="0.2">
      <c r="A141" s="21"/>
      <c r="B141" s="21"/>
      <c r="C141" s="24"/>
      <c r="D141" s="40"/>
      <c r="E141" s="40"/>
      <c r="F141" s="40"/>
      <c r="G141" s="40"/>
      <c r="H141" s="40"/>
      <c r="I141" s="40"/>
      <c r="J141" s="55"/>
      <c r="K141" s="23"/>
    </row>
    <row r="142" spans="1:12" x14ac:dyDescent="0.2">
      <c r="A142" s="21"/>
      <c r="B142" s="20">
        <v>2</v>
      </c>
      <c r="C142" s="20" t="s">
        <v>117</v>
      </c>
      <c r="D142" s="38"/>
      <c r="E142" s="38"/>
      <c r="F142" s="38"/>
      <c r="G142" s="38"/>
      <c r="H142" s="38"/>
      <c r="I142" s="38"/>
      <c r="J142" s="29"/>
      <c r="K142" s="56"/>
      <c r="L142" s="57"/>
    </row>
    <row r="143" spans="1:12" x14ac:dyDescent="0.2">
      <c r="A143" s="21"/>
      <c r="B143" s="21"/>
      <c r="C143" s="21" t="s">
        <v>65</v>
      </c>
      <c r="D143" s="16">
        <v>5</v>
      </c>
      <c r="E143" s="38">
        <v>30</v>
      </c>
      <c r="F143" s="38" t="s">
        <v>23</v>
      </c>
      <c r="G143" s="38">
        <v>18600</v>
      </c>
      <c r="H143" s="16">
        <f t="shared" ref="H143:H150" si="13">D143*E143*G143</f>
        <v>2790000</v>
      </c>
      <c r="I143" s="16">
        <f t="shared" ref="I143:I152" si="14">H143/$D$219</f>
        <v>7081.2182741116749</v>
      </c>
      <c r="J143" s="29"/>
      <c r="K143" s="31"/>
    </row>
    <row r="144" spans="1:12" x14ac:dyDescent="0.2">
      <c r="A144" s="21"/>
      <c r="B144" s="21"/>
      <c r="C144" s="21" t="s">
        <v>66</v>
      </c>
      <c r="D144" s="16">
        <v>3</v>
      </c>
      <c r="E144" s="38">
        <v>30</v>
      </c>
      <c r="F144" s="38" t="s">
        <v>23</v>
      </c>
      <c r="G144" s="38">
        <v>18600</v>
      </c>
      <c r="H144" s="16">
        <f>D144*E144*G144</f>
        <v>1674000</v>
      </c>
      <c r="I144" s="16">
        <f t="shared" si="14"/>
        <v>4248.7309644670049</v>
      </c>
      <c r="J144" s="29"/>
      <c r="K144" s="23"/>
    </row>
    <row r="145" spans="1:11" x14ac:dyDescent="0.2">
      <c r="A145" s="21"/>
      <c r="B145" s="21"/>
      <c r="C145" s="21" t="s">
        <v>67</v>
      </c>
      <c r="D145" s="16">
        <v>1</v>
      </c>
      <c r="E145" s="38">
        <v>30</v>
      </c>
      <c r="F145" s="38" t="s">
        <v>23</v>
      </c>
      <c r="G145" s="38">
        <v>18600</v>
      </c>
      <c r="H145" s="16">
        <f>D145*E145*G145</f>
        <v>558000</v>
      </c>
      <c r="I145" s="16">
        <f t="shared" si="14"/>
        <v>1416.243654822335</v>
      </c>
      <c r="J145" s="29"/>
      <c r="K145" s="23"/>
    </row>
    <row r="146" spans="1:11" x14ac:dyDescent="0.2">
      <c r="A146" s="21"/>
      <c r="B146" s="21"/>
      <c r="C146" s="39" t="s">
        <v>83</v>
      </c>
      <c r="D146" s="38">
        <v>10</v>
      </c>
      <c r="E146" s="38">
        <v>45</v>
      </c>
      <c r="F146" s="58" t="s">
        <v>23</v>
      </c>
      <c r="G146" s="38">
        <v>10200</v>
      </c>
      <c r="H146" s="59">
        <f t="shared" si="13"/>
        <v>4590000</v>
      </c>
      <c r="I146" s="59">
        <f t="shared" si="14"/>
        <v>11649.746192893401</v>
      </c>
      <c r="J146" s="29"/>
      <c r="K146" s="23"/>
    </row>
    <row r="147" spans="1:11" x14ac:dyDescent="0.2">
      <c r="A147" s="21"/>
      <c r="B147" s="21"/>
      <c r="C147" s="21" t="s">
        <v>116</v>
      </c>
      <c r="D147" s="38">
        <v>20</v>
      </c>
      <c r="E147" s="38">
        <v>45</v>
      </c>
      <c r="F147" s="58" t="s">
        <v>23</v>
      </c>
      <c r="G147" s="38">
        <v>10200</v>
      </c>
      <c r="H147" s="59">
        <f t="shared" si="13"/>
        <v>9180000</v>
      </c>
      <c r="I147" s="59">
        <f t="shared" si="14"/>
        <v>23299.492385786802</v>
      </c>
      <c r="J147" s="29"/>
      <c r="K147" s="23"/>
    </row>
    <row r="148" spans="1:11" x14ac:dyDescent="0.2">
      <c r="A148" s="21"/>
      <c r="B148" s="21"/>
      <c r="C148" s="21" t="s">
        <v>85</v>
      </c>
      <c r="D148" s="38">
        <v>10</v>
      </c>
      <c r="E148" s="38">
        <v>45</v>
      </c>
      <c r="F148" s="38" t="s">
        <v>23</v>
      </c>
      <c r="G148" s="38">
        <v>10200</v>
      </c>
      <c r="H148" s="16">
        <f t="shared" si="13"/>
        <v>4590000</v>
      </c>
      <c r="I148" s="16">
        <f t="shared" si="14"/>
        <v>11649.746192893401</v>
      </c>
      <c r="J148" s="29"/>
      <c r="K148" s="23"/>
    </row>
    <row r="149" spans="1:11" x14ac:dyDescent="0.2">
      <c r="A149" s="21"/>
      <c r="B149" s="21"/>
      <c r="C149" s="21" t="s">
        <v>76</v>
      </c>
      <c r="D149" s="16">
        <v>2</v>
      </c>
      <c r="E149" s="38">
        <v>45</v>
      </c>
      <c r="F149" s="38" t="s">
        <v>23</v>
      </c>
      <c r="G149" s="38">
        <v>10200</v>
      </c>
      <c r="H149" s="16">
        <f t="shared" si="13"/>
        <v>918000</v>
      </c>
      <c r="I149" s="16">
        <f t="shared" si="14"/>
        <v>2329.9492385786803</v>
      </c>
      <c r="J149" s="34"/>
      <c r="K149" s="34"/>
    </row>
    <row r="150" spans="1:11" x14ac:dyDescent="0.2">
      <c r="A150" s="21"/>
      <c r="B150" s="21"/>
      <c r="C150" s="21" t="s">
        <v>77</v>
      </c>
      <c r="D150" s="16">
        <v>3</v>
      </c>
      <c r="E150" s="38">
        <v>45</v>
      </c>
      <c r="F150" s="38" t="s">
        <v>23</v>
      </c>
      <c r="G150" s="38">
        <v>10200</v>
      </c>
      <c r="H150" s="16">
        <f t="shared" si="13"/>
        <v>1377000</v>
      </c>
      <c r="I150" s="16">
        <f t="shared" si="14"/>
        <v>3494.9238578680201</v>
      </c>
      <c r="J150" s="34"/>
      <c r="K150" s="35"/>
    </row>
    <row r="151" spans="1:11" x14ac:dyDescent="0.2">
      <c r="A151" s="21"/>
      <c r="B151" s="21"/>
      <c r="C151" s="21" t="s">
        <v>78</v>
      </c>
      <c r="D151" s="16">
        <v>1</v>
      </c>
      <c r="E151" s="38">
        <v>45</v>
      </c>
      <c r="F151" s="38" t="s">
        <v>23</v>
      </c>
      <c r="G151" s="38">
        <v>10200</v>
      </c>
      <c r="H151" s="16">
        <f>D151*E151*G151</f>
        <v>459000</v>
      </c>
      <c r="I151" s="16">
        <f t="shared" si="14"/>
        <v>1164.9746192893401</v>
      </c>
      <c r="J151" s="34"/>
      <c r="K151" s="35"/>
    </row>
    <row r="152" spans="1:11" x14ac:dyDescent="0.2">
      <c r="A152" s="21"/>
      <c r="B152" s="21"/>
      <c r="C152" s="21" t="s">
        <v>86</v>
      </c>
      <c r="D152" s="38">
        <v>10</v>
      </c>
      <c r="E152" s="38">
        <v>45</v>
      </c>
      <c r="F152" s="38" t="s">
        <v>23</v>
      </c>
      <c r="G152" s="38">
        <v>10200</v>
      </c>
      <c r="H152" s="16">
        <f>D152*E152*G152</f>
        <v>4590000</v>
      </c>
      <c r="I152" s="16">
        <f t="shared" si="14"/>
        <v>11649.746192893401</v>
      </c>
      <c r="J152" s="29"/>
      <c r="K152" s="23"/>
    </row>
    <row r="153" spans="1:11" x14ac:dyDescent="0.2">
      <c r="A153" s="21"/>
      <c r="B153" s="21"/>
      <c r="C153" s="24" t="s">
        <v>80</v>
      </c>
      <c r="D153" s="40"/>
      <c r="E153" s="40"/>
      <c r="F153" s="40"/>
      <c r="G153" s="40"/>
      <c r="H153" s="40">
        <f>SUM(H143:H152)</f>
        <v>30726000</v>
      </c>
      <c r="I153" s="40">
        <f>SUM(I143:I152)</f>
        <v>77984.771573604055</v>
      </c>
      <c r="J153" s="29"/>
      <c r="K153" s="23"/>
    </row>
    <row r="154" spans="1:11" x14ac:dyDescent="0.2">
      <c r="A154" s="21"/>
      <c r="B154" s="21"/>
      <c r="C154" s="60"/>
      <c r="D154" s="38"/>
      <c r="E154" s="38"/>
      <c r="F154" s="38"/>
      <c r="G154" s="38"/>
      <c r="H154" s="38"/>
      <c r="I154" s="38"/>
      <c r="J154" s="29"/>
      <c r="K154" s="23"/>
    </row>
    <row r="155" spans="1:11" x14ac:dyDescent="0.2">
      <c r="A155" s="21"/>
      <c r="B155" s="20">
        <v>3</v>
      </c>
      <c r="C155" s="20" t="s">
        <v>118</v>
      </c>
      <c r="D155" s="38"/>
      <c r="E155" s="38"/>
      <c r="F155" s="38"/>
      <c r="G155" s="38"/>
      <c r="H155" s="38"/>
      <c r="I155" s="38"/>
      <c r="J155" s="29"/>
      <c r="K155" s="23"/>
    </row>
    <row r="156" spans="1:11" x14ac:dyDescent="0.2">
      <c r="A156" s="21"/>
      <c r="B156" s="21"/>
      <c r="C156" s="21" t="s">
        <v>119</v>
      </c>
      <c r="D156" s="38">
        <v>10</v>
      </c>
      <c r="E156" s="38">
        <v>45</v>
      </c>
      <c r="F156" s="38" t="s">
        <v>23</v>
      </c>
      <c r="G156" s="38">
        <v>35000</v>
      </c>
      <c r="H156" s="16">
        <f>D156*E156*G156</f>
        <v>15750000</v>
      </c>
      <c r="I156" s="16">
        <f>H156/$D$219</f>
        <v>39974.619289340102</v>
      </c>
      <c r="J156" s="34"/>
      <c r="K156" s="34"/>
    </row>
    <row r="157" spans="1:11" x14ac:dyDescent="0.2">
      <c r="A157" s="21"/>
      <c r="B157" s="21"/>
      <c r="C157" s="21" t="s">
        <v>120</v>
      </c>
      <c r="D157" s="38">
        <v>5</v>
      </c>
      <c r="E157" s="38">
        <v>45</v>
      </c>
      <c r="F157" s="38" t="s">
        <v>23</v>
      </c>
      <c r="G157" s="38">
        <v>35000</v>
      </c>
      <c r="H157" s="16">
        <f>D157*E157*G157</f>
        <v>7875000</v>
      </c>
      <c r="I157" s="16">
        <f>H157/$D$219</f>
        <v>19987.309644670051</v>
      </c>
      <c r="J157" s="29"/>
      <c r="K157" s="29"/>
    </row>
    <row r="158" spans="1:11" s="61" customFormat="1" x14ac:dyDescent="0.2">
      <c r="A158" s="21"/>
      <c r="B158" s="21"/>
      <c r="C158" s="21" t="s">
        <v>121</v>
      </c>
      <c r="D158" s="38">
        <v>10</v>
      </c>
      <c r="E158" s="38">
        <v>45</v>
      </c>
      <c r="F158" s="38" t="s">
        <v>23</v>
      </c>
      <c r="G158" s="38">
        <f>880/7</f>
        <v>125.71428571428571</v>
      </c>
      <c r="H158" s="16">
        <f>D158*E158*G158*150</f>
        <v>8485714.2857142854</v>
      </c>
      <c r="I158" s="16">
        <f>H158/$D$219</f>
        <v>21537.345902828136</v>
      </c>
      <c r="J158" s="35"/>
      <c r="K158" s="35"/>
    </row>
    <row r="159" spans="1:11" s="61" customFormat="1" x14ac:dyDescent="0.2">
      <c r="A159" s="21"/>
      <c r="B159" s="21"/>
      <c r="C159" s="21" t="s">
        <v>122</v>
      </c>
      <c r="D159" s="38">
        <v>5</v>
      </c>
      <c r="E159" s="38">
        <v>45</v>
      </c>
      <c r="F159" s="38" t="s">
        <v>23</v>
      </c>
      <c r="G159" s="38">
        <f>880/7</f>
        <v>125.71428571428571</v>
      </c>
      <c r="H159" s="16">
        <f>D159*E159*G159*150</f>
        <v>4242857.1428571427</v>
      </c>
      <c r="I159" s="16">
        <f>H159/$D$219</f>
        <v>10768.672951414068</v>
      </c>
      <c r="J159" s="35"/>
      <c r="K159" s="35"/>
    </row>
    <row r="160" spans="1:11" s="61" customFormat="1" x14ac:dyDescent="0.2">
      <c r="A160" s="21"/>
      <c r="B160" s="21"/>
      <c r="C160" s="24" t="s">
        <v>123</v>
      </c>
      <c r="D160" s="38"/>
      <c r="E160" s="40"/>
      <c r="F160" s="40"/>
      <c r="G160" s="40"/>
      <c r="H160" s="40">
        <f>SUM(H156:H159)</f>
        <v>36353571.428571425</v>
      </c>
      <c r="I160" s="40">
        <f>SUM(I156:I159)</f>
        <v>92267.94778825235</v>
      </c>
      <c r="J160" s="35"/>
      <c r="K160" s="35"/>
    </row>
    <row r="161" spans="1:11" s="61" customFormat="1" x14ac:dyDescent="0.2">
      <c r="A161" s="21"/>
      <c r="B161" s="21"/>
      <c r="C161" s="24"/>
      <c r="D161" s="40"/>
      <c r="E161" s="40"/>
      <c r="F161" s="40"/>
      <c r="G161" s="40"/>
      <c r="H161" s="40"/>
      <c r="I161" s="25"/>
      <c r="J161" s="35"/>
      <c r="K161" s="35"/>
    </row>
    <row r="162" spans="1:11" x14ac:dyDescent="0.2">
      <c r="A162" s="21"/>
      <c r="B162" s="20">
        <v>4</v>
      </c>
      <c r="C162" s="20" t="s">
        <v>124</v>
      </c>
      <c r="D162" s="38"/>
      <c r="E162" s="38"/>
      <c r="F162" s="38"/>
      <c r="G162" s="38"/>
      <c r="H162" s="38"/>
      <c r="I162" s="38"/>
      <c r="J162" s="62"/>
      <c r="K162" s="23"/>
    </row>
    <row r="163" spans="1:11" x14ac:dyDescent="0.2">
      <c r="A163" s="21"/>
      <c r="B163" s="20"/>
      <c r="C163" s="21" t="s">
        <v>107</v>
      </c>
      <c r="D163" s="21">
        <v>60</v>
      </c>
      <c r="E163" s="21">
        <v>50</v>
      </c>
      <c r="F163" s="21" t="s">
        <v>46</v>
      </c>
      <c r="G163" s="38">
        <v>35</v>
      </c>
      <c r="H163" s="16">
        <f>D163*E163*G163</f>
        <v>105000</v>
      </c>
      <c r="I163" s="16">
        <f>H163/$D$219</f>
        <v>266.497461928934</v>
      </c>
      <c r="J163" s="62"/>
      <c r="K163" s="23"/>
    </row>
    <row r="164" spans="1:11" x14ac:dyDescent="0.2">
      <c r="A164" s="21"/>
      <c r="B164" s="20"/>
      <c r="C164" s="21" t="s">
        <v>108</v>
      </c>
      <c r="D164" s="21">
        <v>60</v>
      </c>
      <c r="E164" s="21">
        <v>50</v>
      </c>
      <c r="F164" s="21" t="s">
        <v>46</v>
      </c>
      <c r="G164" s="38">
        <v>35</v>
      </c>
      <c r="H164" s="16">
        <f>D164*E164*G164</f>
        <v>105000</v>
      </c>
      <c r="I164" s="16">
        <f>H164/$D$219</f>
        <v>266.497461928934</v>
      </c>
      <c r="J164" s="62"/>
      <c r="K164" s="23"/>
    </row>
    <row r="165" spans="1:11" x14ac:dyDescent="0.2">
      <c r="A165" s="21"/>
      <c r="B165" s="20"/>
      <c r="C165" s="21" t="s">
        <v>109</v>
      </c>
      <c r="D165" s="21">
        <v>60</v>
      </c>
      <c r="E165" s="21">
        <v>30</v>
      </c>
      <c r="F165" s="21" t="s">
        <v>46</v>
      </c>
      <c r="G165" s="38">
        <v>35</v>
      </c>
      <c r="H165" s="16">
        <f>D165*E165*G165</f>
        <v>63000</v>
      </c>
      <c r="I165" s="16">
        <f>H165/$D$219</f>
        <v>159.89847715736042</v>
      </c>
      <c r="J165" s="23"/>
      <c r="K165" s="23"/>
    </row>
    <row r="166" spans="1:11" x14ac:dyDescent="0.2">
      <c r="A166" s="21"/>
      <c r="B166" s="21"/>
      <c r="C166" s="15" t="s">
        <v>125</v>
      </c>
      <c r="D166" s="38">
        <v>2200</v>
      </c>
      <c r="E166" s="38">
        <v>10</v>
      </c>
      <c r="F166" s="21" t="s">
        <v>46</v>
      </c>
      <c r="G166" s="38">
        <v>35</v>
      </c>
      <c r="H166" s="16">
        <f>E166*G166*D166</f>
        <v>770000</v>
      </c>
      <c r="I166" s="16">
        <f>H166/$D$219</f>
        <v>1954.3147208121827</v>
      </c>
      <c r="J166" s="62"/>
      <c r="K166" s="23"/>
    </row>
    <row r="167" spans="1:11" x14ac:dyDescent="0.2">
      <c r="A167" s="21"/>
      <c r="B167" s="21"/>
      <c r="C167" s="15" t="s">
        <v>126</v>
      </c>
      <c r="D167" s="38">
        <v>4200</v>
      </c>
      <c r="E167" s="38">
        <v>10</v>
      </c>
      <c r="F167" s="21" t="s">
        <v>46</v>
      </c>
      <c r="G167" s="38">
        <v>35</v>
      </c>
      <c r="H167" s="16">
        <f>E167*G167*D167</f>
        <v>1470000</v>
      </c>
      <c r="I167" s="16">
        <f>H167/$D$219</f>
        <v>3730.9644670050761</v>
      </c>
      <c r="J167" s="34"/>
      <c r="K167" s="34"/>
    </row>
    <row r="168" spans="1:11" x14ac:dyDescent="0.2">
      <c r="A168" s="21"/>
      <c r="B168" s="21"/>
      <c r="C168" s="15" t="s">
        <v>127</v>
      </c>
      <c r="D168" s="38"/>
      <c r="E168" s="38"/>
      <c r="F168" s="21"/>
      <c r="G168" s="38"/>
      <c r="H168" s="16"/>
      <c r="I168" s="16"/>
      <c r="J168" s="29"/>
      <c r="K168" s="29"/>
    </row>
    <row r="169" spans="1:11" x14ac:dyDescent="0.2">
      <c r="A169" s="21"/>
      <c r="B169" s="21"/>
      <c r="C169" s="21" t="s">
        <v>128</v>
      </c>
      <c r="D169" s="38">
        <v>5000</v>
      </c>
      <c r="E169" s="38">
        <v>1</v>
      </c>
      <c r="F169" s="21" t="s">
        <v>46</v>
      </c>
      <c r="G169" s="38">
        <v>35</v>
      </c>
      <c r="H169" s="16">
        <f>E169*G169*D169</f>
        <v>175000</v>
      </c>
      <c r="I169" s="16">
        <f>H169/$D$219</f>
        <v>444.16243654822335</v>
      </c>
      <c r="J169" s="35"/>
      <c r="K169" s="35"/>
    </row>
    <row r="170" spans="1:11" x14ac:dyDescent="0.2">
      <c r="A170" s="21"/>
      <c r="B170" s="21"/>
      <c r="C170" s="15" t="s">
        <v>111</v>
      </c>
      <c r="D170" s="38"/>
      <c r="E170" s="38">
        <v>150</v>
      </c>
      <c r="F170" s="38" t="s">
        <v>46</v>
      </c>
      <c r="G170" s="38">
        <v>35</v>
      </c>
      <c r="H170" s="25">
        <f>D170*E170*G170</f>
        <v>0</v>
      </c>
      <c r="I170" s="25">
        <f>H170/$D$219</f>
        <v>0</v>
      </c>
      <c r="J170" s="23"/>
      <c r="K170" s="23"/>
    </row>
    <row r="171" spans="1:11" x14ac:dyDescent="0.2">
      <c r="A171" s="21"/>
      <c r="B171" s="21"/>
      <c r="C171" s="24" t="s">
        <v>129</v>
      </c>
      <c r="D171" s="40"/>
      <c r="E171" s="40"/>
      <c r="F171" s="40"/>
      <c r="G171" s="40"/>
      <c r="H171" s="40">
        <f>SUM(H163:H169)</f>
        <v>2688000</v>
      </c>
      <c r="I171" s="40">
        <f>SUM(I163:I169)</f>
        <v>6822.3350253807102</v>
      </c>
      <c r="J171" s="23"/>
      <c r="K171" s="23"/>
    </row>
    <row r="172" spans="1:11" x14ac:dyDescent="0.2">
      <c r="A172" s="21"/>
      <c r="B172" s="21"/>
      <c r="C172" s="24"/>
      <c r="D172" s="40"/>
      <c r="E172" s="40"/>
      <c r="F172" s="40"/>
      <c r="G172" s="40"/>
      <c r="H172" s="40"/>
      <c r="I172" s="25"/>
      <c r="J172" s="23"/>
      <c r="K172" s="23"/>
    </row>
    <row r="173" spans="1:11" x14ac:dyDescent="0.2">
      <c r="A173" s="21"/>
      <c r="B173" s="20">
        <v>5</v>
      </c>
      <c r="C173" s="20" t="s">
        <v>92</v>
      </c>
      <c r="D173" s="38"/>
      <c r="E173" s="38"/>
      <c r="F173" s="38"/>
      <c r="G173" s="38"/>
      <c r="H173" s="38"/>
      <c r="I173" s="38"/>
      <c r="J173" s="62"/>
      <c r="K173" s="23"/>
    </row>
    <row r="174" spans="1:11" x14ac:dyDescent="0.2">
      <c r="A174" s="21"/>
      <c r="B174" s="21"/>
      <c r="C174" s="21" t="s">
        <v>130</v>
      </c>
      <c r="D174" s="38">
        <v>10</v>
      </c>
      <c r="E174" s="53">
        <f>40/30</f>
        <v>1.3333333333333333</v>
      </c>
      <c r="F174" s="38" t="s">
        <v>16</v>
      </c>
      <c r="G174" s="38">
        <v>20000</v>
      </c>
      <c r="H174" s="16">
        <f t="shared" ref="H174:H184" si="15">D174*E174*G174</f>
        <v>266666.66666666663</v>
      </c>
      <c r="I174" s="16">
        <f t="shared" ref="I174:I185" si="16">H174/$D$219</f>
        <v>676.81895093062599</v>
      </c>
      <c r="J174" s="23"/>
      <c r="K174" s="23"/>
    </row>
    <row r="175" spans="1:11" x14ac:dyDescent="0.2">
      <c r="A175" s="21"/>
      <c r="B175" s="21"/>
      <c r="C175" s="21" t="s">
        <v>131</v>
      </c>
      <c r="D175" s="38">
        <v>10</v>
      </c>
      <c r="E175" s="53">
        <f>40/30</f>
        <v>1.3333333333333333</v>
      </c>
      <c r="F175" s="38" t="s">
        <v>16</v>
      </c>
      <c r="G175" s="38">
        <v>25000</v>
      </c>
      <c r="H175" s="16">
        <f t="shared" si="15"/>
        <v>333333.33333333331</v>
      </c>
      <c r="I175" s="16">
        <f t="shared" si="16"/>
        <v>846.02368866328254</v>
      </c>
      <c r="J175" s="23"/>
      <c r="K175" s="23"/>
    </row>
    <row r="176" spans="1:11" x14ac:dyDescent="0.2">
      <c r="A176" s="21"/>
      <c r="B176" s="21"/>
      <c r="C176" s="21" t="s">
        <v>132</v>
      </c>
      <c r="D176" s="38">
        <v>10</v>
      </c>
      <c r="E176" s="53">
        <f>40/30</f>
        <v>1.3333333333333333</v>
      </c>
      <c r="F176" s="38" t="s">
        <v>16</v>
      </c>
      <c r="G176" s="38">
        <v>15000</v>
      </c>
      <c r="H176" s="16">
        <f t="shared" si="15"/>
        <v>199999.99999999997</v>
      </c>
      <c r="I176" s="16">
        <f t="shared" si="16"/>
        <v>507.61421319796949</v>
      </c>
      <c r="J176" s="23"/>
      <c r="K176" s="23"/>
    </row>
    <row r="177" spans="1:11" x14ac:dyDescent="0.2">
      <c r="A177" s="21"/>
      <c r="B177" s="21"/>
      <c r="C177" s="15" t="s">
        <v>133</v>
      </c>
      <c r="D177" s="25"/>
      <c r="E177" s="25">
        <v>4</v>
      </c>
      <c r="F177" s="26" t="s">
        <v>134</v>
      </c>
      <c r="G177" s="25">
        <v>300000</v>
      </c>
      <c r="H177" s="25">
        <f>D177*E177*G177</f>
        <v>0</v>
      </c>
      <c r="I177" s="25">
        <f t="shared" si="16"/>
        <v>0</v>
      </c>
      <c r="J177" s="23"/>
      <c r="K177" s="23"/>
    </row>
    <row r="178" spans="1:11" x14ac:dyDescent="0.2">
      <c r="A178" s="21"/>
      <c r="B178" s="21"/>
      <c r="C178" s="21" t="s">
        <v>43</v>
      </c>
      <c r="D178" s="21">
        <v>20</v>
      </c>
      <c r="E178" s="21">
        <v>1</v>
      </c>
      <c r="F178" s="21" t="s">
        <v>135</v>
      </c>
      <c r="G178" s="38">
        <v>1000</v>
      </c>
      <c r="H178" s="16">
        <f t="shared" si="15"/>
        <v>20000</v>
      </c>
      <c r="I178" s="16">
        <f t="shared" si="16"/>
        <v>50.761421319796952</v>
      </c>
      <c r="J178" s="23"/>
      <c r="K178" s="23"/>
    </row>
    <row r="179" spans="1:11" x14ac:dyDescent="0.2">
      <c r="A179" s="21"/>
      <c r="B179" s="21"/>
      <c r="C179" s="21" t="s">
        <v>136</v>
      </c>
      <c r="D179" s="21">
        <v>50</v>
      </c>
      <c r="E179" s="21">
        <v>1</v>
      </c>
      <c r="F179" s="21" t="s">
        <v>60</v>
      </c>
      <c r="G179" s="38">
        <v>2000</v>
      </c>
      <c r="H179" s="16">
        <f t="shared" si="15"/>
        <v>100000</v>
      </c>
      <c r="I179" s="16">
        <f t="shared" si="16"/>
        <v>253.80710659898477</v>
      </c>
      <c r="J179" s="23"/>
      <c r="K179" s="23"/>
    </row>
    <row r="180" spans="1:11" x14ac:dyDescent="0.2">
      <c r="A180" s="21"/>
      <c r="B180" s="21"/>
      <c r="C180" s="21" t="s">
        <v>137</v>
      </c>
      <c r="D180" s="21">
        <v>50</v>
      </c>
      <c r="E180" s="21">
        <v>1</v>
      </c>
      <c r="F180" s="21" t="s">
        <v>138</v>
      </c>
      <c r="G180" s="38">
        <v>2000</v>
      </c>
      <c r="H180" s="16">
        <f t="shared" si="15"/>
        <v>100000</v>
      </c>
      <c r="I180" s="16">
        <f t="shared" si="16"/>
        <v>253.80710659898477</v>
      </c>
      <c r="J180" s="23"/>
      <c r="K180" s="23"/>
    </row>
    <row r="181" spans="1:11" x14ac:dyDescent="0.2">
      <c r="A181" s="21"/>
      <c r="B181" s="21"/>
      <c r="C181" s="21" t="s">
        <v>139</v>
      </c>
      <c r="D181" s="21">
        <v>55</v>
      </c>
      <c r="E181" s="21">
        <v>1</v>
      </c>
      <c r="F181" s="21" t="s">
        <v>138</v>
      </c>
      <c r="G181" s="38">
        <v>15000</v>
      </c>
      <c r="H181" s="16">
        <f t="shared" si="15"/>
        <v>825000</v>
      </c>
      <c r="I181" s="16">
        <f t="shared" si="16"/>
        <v>2093.9086294416243</v>
      </c>
      <c r="J181" s="23"/>
      <c r="K181" s="23"/>
    </row>
    <row r="182" spans="1:11" x14ac:dyDescent="0.2">
      <c r="A182" s="21"/>
      <c r="B182" s="21"/>
      <c r="C182" s="21" t="s">
        <v>140</v>
      </c>
      <c r="D182" s="21">
        <v>55</v>
      </c>
      <c r="E182" s="21">
        <v>2</v>
      </c>
      <c r="F182" s="21" t="s">
        <v>38</v>
      </c>
      <c r="G182" s="38">
        <v>5000</v>
      </c>
      <c r="H182" s="16">
        <f t="shared" si="15"/>
        <v>550000</v>
      </c>
      <c r="I182" s="16">
        <f t="shared" si="16"/>
        <v>1395.9390862944163</v>
      </c>
      <c r="J182" s="34"/>
      <c r="K182" s="34"/>
    </row>
    <row r="183" spans="1:11" x14ac:dyDescent="0.2">
      <c r="A183" s="21"/>
      <c r="B183" s="21"/>
      <c r="C183" s="21" t="s">
        <v>141</v>
      </c>
      <c r="D183" s="21">
        <v>55</v>
      </c>
      <c r="E183" s="21">
        <v>1</v>
      </c>
      <c r="F183" s="21" t="s">
        <v>138</v>
      </c>
      <c r="G183" s="38">
        <v>12000</v>
      </c>
      <c r="H183" s="16">
        <f t="shared" si="15"/>
        <v>660000</v>
      </c>
      <c r="I183" s="16">
        <f t="shared" si="16"/>
        <v>1675.1269035532996</v>
      </c>
      <c r="J183" s="35"/>
      <c r="K183" s="35"/>
    </row>
    <row r="184" spans="1:11" x14ac:dyDescent="0.2">
      <c r="A184" s="21"/>
      <c r="B184" s="21"/>
      <c r="C184" s="21" t="s">
        <v>142</v>
      </c>
      <c r="D184" s="21">
        <v>55</v>
      </c>
      <c r="E184" s="21">
        <v>1</v>
      </c>
      <c r="F184" s="21" t="s">
        <v>138</v>
      </c>
      <c r="G184" s="38">
        <v>2000</v>
      </c>
      <c r="H184" s="16">
        <f t="shared" si="15"/>
        <v>110000</v>
      </c>
      <c r="I184" s="16">
        <f t="shared" si="16"/>
        <v>279.18781725888323</v>
      </c>
      <c r="J184" s="41"/>
      <c r="K184" s="41"/>
    </row>
    <row r="185" spans="1:11" s="64" customFormat="1" x14ac:dyDescent="0.2">
      <c r="A185" s="21"/>
      <c r="B185" s="21"/>
      <c r="C185" s="21" t="s">
        <v>143</v>
      </c>
      <c r="D185" s="38"/>
      <c r="E185" s="38"/>
      <c r="F185" s="38"/>
      <c r="G185" s="38"/>
      <c r="H185" s="38">
        <v>500000</v>
      </c>
      <c r="I185" s="16">
        <f t="shared" si="16"/>
        <v>1269.0355329949239</v>
      </c>
      <c r="J185" s="63"/>
      <c r="K185" s="63"/>
    </row>
    <row r="186" spans="1:11" x14ac:dyDescent="0.2">
      <c r="A186" s="21"/>
      <c r="B186" s="21"/>
      <c r="C186" s="24" t="s">
        <v>94</v>
      </c>
      <c r="D186" s="40"/>
      <c r="E186" s="40"/>
      <c r="F186" s="40"/>
      <c r="G186" s="40"/>
      <c r="H186" s="40">
        <f>SUM(H174:H185)</f>
        <v>3665000</v>
      </c>
      <c r="I186" s="40">
        <f>SUM(I174:I185)</f>
        <v>9302.0304568527918</v>
      </c>
      <c r="J186" s="41"/>
      <c r="K186" s="41"/>
    </row>
    <row r="187" spans="1:11" s="65" customFormat="1" x14ac:dyDescent="0.2">
      <c r="A187" s="21"/>
      <c r="B187" s="21"/>
      <c r="C187" s="21"/>
      <c r="D187" s="38"/>
      <c r="E187" s="38"/>
      <c r="F187" s="38"/>
      <c r="G187" s="38"/>
      <c r="H187" s="38"/>
      <c r="I187" s="38"/>
      <c r="J187" s="41"/>
      <c r="K187" s="41"/>
    </row>
    <row r="188" spans="1:11" ht="13.5" thickBot="1" x14ac:dyDescent="0.25">
      <c r="A188" s="21"/>
      <c r="B188" s="42" t="s">
        <v>144</v>
      </c>
      <c r="C188" s="42"/>
      <c r="D188" s="38"/>
      <c r="E188" s="38"/>
      <c r="F188" s="38"/>
      <c r="G188" s="38"/>
      <c r="H188" s="43">
        <f>+H153+H160+H171+H186+H140</f>
        <v>77932571.428571433</v>
      </c>
      <c r="I188" s="43">
        <f>+I140+I153+I160+I171+I186</f>
        <v>195894.85134155184</v>
      </c>
      <c r="J188" s="55"/>
      <c r="K188" s="23"/>
    </row>
    <row r="189" spans="1:11" ht="13.5" thickTop="1" x14ac:dyDescent="0.2">
      <c r="A189" s="21"/>
      <c r="B189" s="42"/>
      <c r="C189" s="42"/>
      <c r="D189" s="38"/>
      <c r="E189" s="38"/>
      <c r="F189" s="38"/>
      <c r="G189" s="38"/>
      <c r="H189" s="63"/>
      <c r="I189" s="63"/>
      <c r="J189" s="55"/>
      <c r="K189" s="23"/>
    </row>
    <row r="190" spans="1:11" x14ac:dyDescent="0.2">
      <c r="A190" s="15" t="s">
        <v>145</v>
      </c>
      <c r="B190" s="42"/>
      <c r="C190" s="15" t="s">
        <v>146</v>
      </c>
      <c r="D190" s="21"/>
      <c r="E190" s="21"/>
      <c r="F190" s="21"/>
      <c r="G190" s="38"/>
      <c r="H190" s="63"/>
      <c r="I190" s="63"/>
      <c r="J190" s="66"/>
      <c r="K190" s="23"/>
    </row>
    <row r="191" spans="1:11" x14ac:dyDescent="0.2">
      <c r="A191" s="20"/>
      <c r="B191" s="42">
        <v>1</v>
      </c>
      <c r="C191" s="20" t="s">
        <v>64</v>
      </c>
      <c r="D191" s="67"/>
      <c r="E191" s="67"/>
      <c r="F191" s="67"/>
      <c r="G191" s="68"/>
      <c r="H191" s="63"/>
      <c r="I191" s="63"/>
      <c r="J191" s="34"/>
      <c r="K191" s="34"/>
    </row>
    <row r="192" spans="1:11" x14ac:dyDescent="0.2">
      <c r="A192" s="15"/>
      <c r="B192" s="42"/>
      <c r="C192" s="21" t="s">
        <v>147</v>
      </c>
      <c r="D192" s="21">
        <v>2</v>
      </c>
      <c r="E192" s="21">
        <v>7</v>
      </c>
      <c r="F192" s="21" t="s">
        <v>23</v>
      </c>
      <c r="G192" s="38">
        <v>18600</v>
      </c>
      <c r="H192" s="16">
        <f>D192*E192*G192</f>
        <v>260400</v>
      </c>
      <c r="I192" s="16">
        <f>H192/$D$219</f>
        <v>660.91370558375638</v>
      </c>
      <c r="J192" s="55"/>
      <c r="K192" s="23"/>
    </row>
    <row r="193" spans="1:12" s="65" customFormat="1" x14ac:dyDescent="0.2">
      <c r="A193" s="21"/>
      <c r="B193" s="42"/>
      <c r="C193" s="21" t="s">
        <v>148</v>
      </c>
      <c r="D193" s="21">
        <v>2</v>
      </c>
      <c r="E193" s="21">
        <v>7</v>
      </c>
      <c r="F193" s="21" t="s">
        <v>23</v>
      </c>
      <c r="G193" s="38">
        <v>10200</v>
      </c>
      <c r="H193" s="16">
        <f>D193*E193*G193</f>
        <v>142800</v>
      </c>
      <c r="I193" s="16">
        <f>H193/$D$219</f>
        <v>362.43654822335026</v>
      </c>
      <c r="J193" s="41"/>
      <c r="K193" s="41"/>
    </row>
    <row r="194" spans="1:12" x14ac:dyDescent="0.2">
      <c r="A194" s="21"/>
      <c r="B194" s="42"/>
      <c r="C194" s="69" t="s">
        <v>149</v>
      </c>
      <c r="D194" s="21">
        <v>4</v>
      </c>
      <c r="E194" s="21">
        <v>7</v>
      </c>
      <c r="F194" s="21" t="s">
        <v>23</v>
      </c>
      <c r="G194" s="38">
        <v>10200</v>
      </c>
      <c r="H194" s="16">
        <f>D194*E194*G194</f>
        <v>285600</v>
      </c>
      <c r="I194" s="16">
        <f>H194/$D$219</f>
        <v>724.87309644670052</v>
      </c>
      <c r="J194" s="55"/>
      <c r="K194" s="23"/>
    </row>
    <row r="195" spans="1:12" x14ac:dyDescent="0.2">
      <c r="A195" s="21"/>
      <c r="B195" s="21"/>
      <c r="C195" s="24" t="s">
        <v>94</v>
      </c>
      <c r="D195" s="40"/>
      <c r="E195" s="40"/>
      <c r="F195" s="40"/>
      <c r="G195" s="40"/>
      <c r="H195" s="40">
        <f>SUM(H192:H194)</f>
        <v>688800</v>
      </c>
      <c r="I195" s="40">
        <f>SUM(I192:I194)</f>
        <v>1748.223350253807</v>
      </c>
      <c r="K195" s="23"/>
    </row>
    <row r="196" spans="1:12" x14ac:dyDescent="0.2">
      <c r="A196" s="21"/>
      <c r="B196" s="42"/>
      <c r="C196" s="69"/>
      <c r="D196" s="21"/>
      <c r="E196" s="21"/>
      <c r="F196" s="21"/>
      <c r="G196" s="38"/>
      <c r="H196" s="16"/>
      <c r="I196" s="16"/>
      <c r="K196" s="41"/>
    </row>
    <row r="197" spans="1:12" x14ac:dyDescent="0.2">
      <c r="A197" s="67"/>
      <c r="B197" s="42">
        <v>2</v>
      </c>
      <c r="C197" s="70" t="s">
        <v>150</v>
      </c>
      <c r="D197" s="67"/>
      <c r="E197" s="67"/>
      <c r="F197" s="67"/>
      <c r="G197" s="68"/>
      <c r="H197" s="63"/>
      <c r="I197" s="63"/>
      <c r="J197" s="41"/>
      <c r="K197" s="41"/>
    </row>
    <row r="198" spans="1:12" s="65" customFormat="1" x14ac:dyDescent="0.2">
      <c r="A198" s="21"/>
      <c r="B198" s="42"/>
      <c r="C198" s="21" t="s">
        <v>151</v>
      </c>
      <c r="D198" s="21">
        <v>2</v>
      </c>
      <c r="E198" s="21">
        <v>2.2999999999999998</v>
      </c>
      <c r="F198" s="21" t="s">
        <v>16</v>
      </c>
      <c r="G198" s="38">
        <v>100000</v>
      </c>
      <c r="H198" s="16">
        <f>D198*E198*G198</f>
        <v>459999.99999999994</v>
      </c>
      <c r="I198" s="16">
        <f>H198/$D$219</f>
        <v>1167.5126903553298</v>
      </c>
      <c r="J198" s="41"/>
      <c r="K198" s="41"/>
    </row>
    <row r="199" spans="1:12" x14ac:dyDescent="0.2">
      <c r="A199" s="21"/>
      <c r="B199" s="42"/>
      <c r="C199" s="69" t="s">
        <v>149</v>
      </c>
      <c r="D199" s="21">
        <v>4</v>
      </c>
      <c r="E199" s="21">
        <v>2.2999999999999998</v>
      </c>
      <c r="F199" s="21" t="s">
        <v>16</v>
      </c>
      <c r="G199" s="38">
        <v>100000</v>
      </c>
      <c r="H199" s="16">
        <f>D199*E199*G199</f>
        <v>919999.99999999988</v>
      </c>
      <c r="I199" s="16">
        <f>H199/$D$219</f>
        <v>2335.0253807106596</v>
      </c>
      <c r="J199" s="23"/>
      <c r="K199" s="23"/>
    </row>
    <row r="200" spans="1:12" x14ac:dyDescent="0.2">
      <c r="A200" s="21"/>
      <c r="B200" s="42"/>
      <c r="C200" s="28" t="s">
        <v>152</v>
      </c>
      <c r="D200" s="21"/>
      <c r="E200" s="21"/>
      <c r="F200" s="21"/>
      <c r="G200" s="38"/>
      <c r="H200" s="63">
        <f>SUM(H198:H199)</f>
        <v>1379999.9999999998</v>
      </c>
      <c r="I200" s="63">
        <f>SUM(I198:I199)</f>
        <v>3502.5380710659892</v>
      </c>
      <c r="J200" s="62"/>
      <c r="K200" s="23"/>
    </row>
    <row r="201" spans="1:12" x14ac:dyDescent="0.2">
      <c r="A201" s="21"/>
      <c r="B201" s="42"/>
      <c r="C201" s="28"/>
      <c r="D201" s="21"/>
      <c r="E201" s="21"/>
      <c r="F201" s="21"/>
      <c r="G201" s="38"/>
      <c r="H201" s="63"/>
      <c r="I201" s="63"/>
      <c r="J201" s="66"/>
      <c r="K201" s="41"/>
    </row>
    <row r="202" spans="1:12" x14ac:dyDescent="0.2">
      <c r="A202" s="67"/>
      <c r="B202" s="42">
        <v>3</v>
      </c>
      <c r="C202" s="70" t="s">
        <v>153</v>
      </c>
      <c r="D202" s="67"/>
      <c r="E202" s="67"/>
      <c r="F202" s="67"/>
      <c r="G202" s="68"/>
      <c r="H202" s="63"/>
      <c r="I202" s="63"/>
      <c r="J202" s="41"/>
      <c r="K202" s="41"/>
    </row>
    <row r="203" spans="1:12" x14ac:dyDescent="0.2">
      <c r="A203" s="21"/>
      <c r="B203" s="42"/>
      <c r="C203" s="69" t="s">
        <v>154</v>
      </c>
      <c r="D203" s="21">
        <v>4</v>
      </c>
      <c r="E203" s="21">
        <v>1</v>
      </c>
      <c r="F203" s="21"/>
      <c r="G203" s="38">
        <v>600000</v>
      </c>
      <c r="H203" s="16">
        <f>D203*E203*G203</f>
        <v>2400000</v>
      </c>
      <c r="I203" s="16">
        <f>H203/$D$219</f>
        <v>6091.3705583756346</v>
      </c>
      <c r="J203" s="61"/>
      <c r="K203" s="61"/>
    </row>
    <row r="204" spans="1:12" ht="20.100000000000001" customHeight="1" x14ac:dyDescent="0.2">
      <c r="A204" s="21"/>
      <c r="B204" s="42"/>
      <c r="C204" s="69" t="s">
        <v>155</v>
      </c>
      <c r="D204" s="21"/>
      <c r="E204" s="21">
        <v>1</v>
      </c>
      <c r="F204" s="21"/>
      <c r="G204" s="38">
        <v>1000000</v>
      </c>
      <c r="H204" s="16">
        <f>D204*E204*G204</f>
        <v>0</v>
      </c>
      <c r="I204" s="16">
        <f>H204/$D$219</f>
        <v>0</v>
      </c>
      <c r="J204" s="71"/>
      <c r="K204" s="71"/>
    </row>
    <row r="205" spans="1:12" x14ac:dyDescent="0.2">
      <c r="A205" s="21"/>
      <c r="B205" s="42"/>
      <c r="C205" s="70" t="s">
        <v>156</v>
      </c>
      <c r="D205" s="21"/>
      <c r="E205" s="21"/>
      <c r="F205" s="21"/>
      <c r="G205" s="38"/>
      <c r="H205" s="63">
        <f>SUM(H203:H204)</f>
        <v>2400000</v>
      </c>
      <c r="I205" s="63">
        <f>SUM(I203:I204)</f>
        <v>6091.3705583756346</v>
      </c>
      <c r="J205" s="61"/>
      <c r="K205" s="61"/>
    </row>
    <row r="206" spans="1:12" x14ac:dyDescent="0.2">
      <c r="A206" s="21"/>
      <c r="B206" s="42"/>
      <c r="C206" s="70"/>
      <c r="D206" s="21"/>
      <c r="E206" s="21"/>
      <c r="F206" s="21"/>
      <c r="G206" s="38"/>
      <c r="H206" s="63"/>
      <c r="I206" s="63"/>
      <c r="J206" s="61"/>
      <c r="K206" s="35"/>
      <c r="L206" s="57"/>
    </row>
    <row r="207" spans="1:12" s="72" customFormat="1" ht="13.5" thickBot="1" x14ac:dyDescent="0.25">
      <c r="A207" s="15"/>
      <c r="B207" s="15"/>
      <c r="C207" s="15" t="s">
        <v>157</v>
      </c>
      <c r="D207" s="15"/>
      <c r="E207" s="15"/>
      <c r="F207" s="15"/>
      <c r="G207" s="38"/>
      <c r="H207" s="43">
        <f>H205+H200+H195</f>
        <v>4468800</v>
      </c>
      <c r="I207" s="43">
        <f>I205+I200+I195</f>
        <v>11342.13197969543</v>
      </c>
      <c r="K207" s="34"/>
    </row>
    <row r="208" spans="1:12" s="72" customFormat="1" ht="13.5" thickTop="1" x14ac:dyDescent="0.2">
      <c r="A208" s="15"/>
      <c r="B208" s="15"/>
      <c r="C208" s="15"/>
      <c r="D208" s="15"/>
      <c r="E208" s="15"/>
      <c r="F208" s="15"/>
      <c r="G208" s="38"/>
      <c r="H208" s="63"/>
      <c r="I208" s="63"/>
      <c r="K208" s="34"/>
    </row>
    <row r="209" spans="1:12" s="72" customFormat="1" x14ac:dyDescent="0.2">
      <c r="A209" s="15" t="s">
        <v>158</v>
      </c>
      <c r="B209" s="15"/>
      <c r="C209" s="15" t="s">
        <v>159</v>
      </c>
      <c r="D209" s="15"/>
      <c r="E209" s="15"/>
      <c r="F209" s="15"/>
      <c r="G209" s="38"/>
      <c r="H209" s="63"/>
      <c r="I209" s="63"/>
      <c r="K209" s="34"/>
    </row>
    <row r="210" spans="1:12" s="72" customFormat="1" x14ac:dyDescent="0.2">
      <c r="A210" s="15"/>
      <c r="B210" s="15"/>
      <c r="C210" s="21" t="s">
        <v>160</v>
      </c>
      <c r="D210" s="21">
        <v>10</v>
      </c>
      <c r="E210" s="21">
        <v>30</v>
      </c>
      <c r="F210" s="21" t="s">
        <v>23</v>
      </c>
      <c r="G210" s="38">
        <v>11500</v>
      </c>
      <c r="H210" s="16">
        <f>D210*E210*G210</f>
        <v>3450000</v>
      </c>
      <c r="I210" s="16">
        <f>H210/$D$219</f>
        <v>8756.3451776649745</v>
      </c>
      <c r="K210" s="34"/>
    </row>
    <row r="211" spans="1:12" s="72" customFormat="1" x14ac:dyDescent="0.2">
      <c r="A211" s="15"/>
      <c r="B211" s="15"/>
      <c r="C211" s="21" t="s">
        <v>161</v>
      </c>
      <c r="D211" s="21">
        <v>1</v>
      </c>
      <c r="E211" s="21">
        <v>30</v>
      </c>
      <c r="F211" s="21" t="s">
        <v>23</v>
      </c>
      <c r="G211" s="38">
        <v>11500</v>
      </c>
      <c r="H211" s="16">
        <f>D211*E211*G211</f>
        <v>345000</v>
      </c>
      <c r="I211" s="16">
        <f>H211/$D$219</f>
        <v>875.63451776649742</v>
      </c>
      <c r="K211" s="34"/>
    </row>
    <row r="212" spans="1:12" s="72" customFormat="1" x14ac:dyDescent="0.2">
      <c r="A212" s="15"/>
      <c r="B212" s="15"/>
      <c r="C212" s="21" t="s">
        <v>162</v>
      </c>
      <c r="D212" s="21">
        <v>3</v>
      </c>
      <c r="E212" s="21">
        <v>30</v>
      </c>
      <c r="F212" s="21" t="s">
        <v>23</v>
      </c>
      <c r="G212" s="38">
        <v>11500</v>
      </c>
      <c r="H212" s="16">
        <f>D212*E212*G212</f>
        <v>1035000</v>
      </c>
      <c r="I212" s="16">
        <f>H212/$D$219</f>
        <v>2626.9035532994922</v>
      </c>
      <c r="K212" s="34"/>
    </row>
    <row r="213" spans="1:12" s="72" customFormat="1" ht="28.5" customHeight="1" x14ac:dyDescent="0.2">
      <c r="A213" s="15"/>
      <c r="B213" s="15"/>
      <c r="C213" s="73" t="s">
        <v>163</v>
      </c>
      <c r="D213" s="21">
        <v>1</v>
      </c>
      <c r="E213" s="21">
        <v>1</v>
      </c>
      <c r="F213" s="21" t="s">
        <v>164</v>
      </c>
      <c r="G213" s="38">
        <v>3000000</v>
      </c>
      <c r="H213" s="16">
        <f>D213*E213*G213</f>
        <v>3000000</v>
      </c>
      <c r="I213" s="16">
        <f>H213/$D$219</f>
        <v>7614.2131979695432</v>
      </c>
      <c r="K213" s="34"/>
    </row>
    <row r="214" spans="1:12" s="72" customFormat="1" ht="13.5" thickBot="1" x14ac:dyDescent="0.25">
      <c r="A214" s="15"/>
      <c r="B214" s="15"/>
      <c r="C214" s="70" t="s">
        <v>165</v>
      </c>
      <c r="D214" s="21"/>
      <c r="E214" s="21"/>
      <c r="F214" s="21"/>
      <c r="G214" s="38"/>
      <c r="H214" s="43">
        <f>SUM(H212:H213)</f>
        <v>4035000</v>
      </c>
      <c r="I214" s="43">
        <f>SUM(I212:I213)</f>
        <v>10241.116751269035</v>
      </c>
      <c r="K214" s="34"/>
    </row>
    <row r="215" spans="1:12" ht="13.5" thickTop="1" x14ac:dyDescent="0.2">
      <c r="A215" s="21"/>
      <c r="B215" s="21"/>
      <c r="C215" s="21"/>
      <c r="D215" s="21"/>
      <c r="E215" s="21"/>
      <c r="F215" s="21"/>
      <c r="G215" s="38"/>
      <c r="H215" s="21"/>
      <c r="I215" s="21"/>
      <c r="J215" s="61"/>
      <c r="K215" s="35"/>
    </row>
    <row r="216" spans="1:12" s="61" customFormat="1" ht="13.5" thickBot="1" x14ac:dyDescent="0.25">
      <c r="A216" s="74" t="s">
        <v>166</v>
      </c>
      <c r="B216" s="74"/>
      <c r="C216" s="74"/>
      <c r="D216" s="75"/>
      <c r="E216" s="75"/>
      <c r="F216" s="75"/>
      <c r="G216" s="75"/>
      <c r="H216" s="76">
        <f>G45+H89+H129+H188+H207+H214</f>
        <v>126141942.85714287</v>
      </c>
      <c r="I216" s="76">
        <f>H45+I89+I129+I188+I207+I214</f>
        <v>310624.94561276282</v>
      </c>
      <c r="J216" s="77"/>
      <c r="K216" s="78"/>
    </row>
    <row r="217" spans="1:12" ht="13.5" thickTop="1" x14ac:dyDescent="0.2">
      <c r="A217" s="21"/>
      <c r="B217" s="21"/>
      <c r="C217" s="21"/>
      <c r="D217" s="21"/>
      <c r="E217" s="21"/>
      <c r="F217" s="21"/>
      <c r="G217" s="21"/>
      <c r="H217" s="21"/>
      <c r="I217" s="18"/>
      <c r="J217" s="79"/>
      <c r="K217" s="34"/>
      <c r="L217" s="57"/>
    </row>
    <row r="218" spans="1:12" x14ac:dyDescent="0.2">
      <c r="A218" s="21"/>
      <c r="B218" s="15" t="s">
        <v>167</v>
      </c>
      <c r="C218" s="21"/>
      <c r="D218" s="21"/>
      <c r="E218" s="21"/>
      <c r="F218" s="21"/>
      <c r="G218" s="21"/>
      <c r="H218" s="18"/>
      <c r="I218" s="21"/>
      <c r="J218" s="80"/>
      <c r="K218" s="61"/>
    </row>
    <row r="219" spans="1:12" x14ac:dyDescent="0.2">
      <c r="A219" s="21"/>
      <c r="B219" s="21"/>
      <c r="C219" s="21" t="s">
        <v>177</v>
      </c>
      <c r="D219" s="21">
        <v>394</v>
      </c>
      <c r="E219" s="21"/>
      <c r="F219" s="21"/>
      <c r="G219" s="21"/>
      <c r="H219" s="21"/>
      <c r="I219" s="81"/>
      <c r="J219" s="61"/>
      <c r="K219" s="82"/>
    </row>
    <row r="220" spans="1:12" x14ac:dyDescent="0.2">
      <c r="A220" s="21"/>
      <c r="B220" s="21" t="s">
        <v>168</v>
      </c>
      <c r="C220" s="69" t="s">
        <v>169</v>
      </c>
      <c r="D220" s="69"/>
      <c r="E220" s="69"/>
      <c r="F220" s="69"/>
      <c r="G220" s="69"/>
      <c r="H220" s="69"/>
      <c r="I220" s="83"/>
      <c r="J220" s="61"/>
      <c r="K220" s="82"/>
    </row>
    <row r="221" spans="1:12" x14ac:dyDescent="0.2">
      <c r="A221" s="21"/>
      <c r="B221" s="21"/>
      <c r="C221" s="21"/>
      <c r="D221" s="21"/>
      <c r="E221" s="21"/>
      <c r="F221" s="21"/>
      <c r="G221" s="21"/>
      <c r="H221" s="21"/>
      <c r="I221" s="21"/>
    </row>
    <row r="222" spans="1:12" x14ac:dyDescent="0.2">
      <c r="A222" s="21"/>
      <c r="B222" s="15" t="s">
        <v>170</v>
      </c>
      <c r="C222" s="21"/>
      <c r="D222" s="21"/>
      <c r="E222" s="21"/>
      <c r="F222" s="21"/>
      <c r="G222" s="21"/>
      <c r="H222" s="21"/>
      <c r="I222" s="21"/>
      <c r="J222" s="82"/>
      <c r="K222" s="82"/>
    </row>
    <row r="223" spans="1:12" x14ac:dyDescent="0.2">
      <c r="A223" s="83"/>
      <c r="B223" s="60" t="s">
        <v>171</v>
      </c>
      <c r="C223" s="69" t="s">
        <v>172</v>
      </c>
      <c r="D223" s="69"/>
      <c r="E223" s="69"/>
      <c r="F223" s="69"/>
      <c r="G223" s="69"/>
      <c r="H223" s="69"/>
      <c r="I223" s="83"/>
      <c r="J223" s="82"/>
      <c r="K223" s="82"/>
    </row>
    <row r="224" spans="1:12" x14ac:dyDescent="0.2">
      <c r="A224" s="83"/>
      <c r="B224" s="60" t="s">
        <v>171</v>
      </c>
      <c r="C224" s="69" t="s">
        <v>179</v>
      </c>
      <c r="D224" s="69"/>
      <c r="E224" s="69"/>
      <c r="F224" s="69"/>
      <c r="G224" s="69"/>
      <c r="H224" s="69"/>
      <c r="I224" s="83"/>
      <c r="J224" s="82"/>
      <c r="K224" s="82"/>
    </row>
    <row r="225" spans="1:9" x14ac:dyDescent="0.2">
      <c r="A225" s="83"/>
      <c r="B225" s="60" t="s">
        <v>171</v>
      </c>
      <c r="C225" s="21" t="s">
        <v>173</v>
      </c>
      <c r="D225" s="21"/>
      <c r="E225" s="21"/>
      <c r="F225" s="21"/>
      <c r="G225" s="21"/>
      <c r="H225" s="21"/>
      <c r="I225" s="21"/>
    </row>
    <row r="226" spans="1:9" x14ac:dyDescent="0.2">
      <c r="A226" s="83"/>
      <c r="B226" s="60" t="s">
        <v>171</v>
      </c>
      <c r="C226" s="83" t="s">
        <v>174</v>
      </c>
      <c r="D226" s="83"/>
      <c r="E226" s="83"/>
      <c r="F226" s="83"/>
      <c r="G226" s="83"/>
      <c r="H226" s="83"/>
      <c r="I226" s="83"/>
    </row>
    <row r="227" spans="1:9" x14ac:dyDescent="0.2">
      <c r="A227" s="83"/>
      <c r="B227" s="60" t="s">
        <v>171</v>
      </c>
      <c r="C227" s="83" t="s">
        <v>178</v>
      </c>
      <c r="D227" s="83"/>
      <c r="E227" s="83"/>
      <c r="F227" s="83"/>
      <c r="G227" s="83"/>
      <c r="H227" s="83"/>
      <c r="I227" s="83"/>
    </row>
    <row r="228" spans="1:9" x14ac:dyDescent="0.2">
      <c r="A228" s="83"/>
      <c r="B228" s="60"/>
      <c r="C228" s="84"/>
      <c r="D228" s="83"/>
      <c r="E228" s="83"/>
      <c r="F228" s="83"/>
      <c r="G228" s="83"/>
      <c r="H228" s="83"/>
      <c r="I228" s="83"/>
    </row>
    <row r="229" spans="1:9" x14ac:dyDescent="0.2">
      <c r="A229" s="21"/>
      <c r="B229" s="60"/>
      <c r="C229" s="91"/>
      <c r="D229" s="91"/>
      <c r="E229" s="91"/>
      <c r="F229" s="91"/>
      <c r="G229" s="91"/>
      <c r="H229" s="91"/>
      <c r="I229" s="21"/>
    </row>
    <row r="230" spans="1:9" x14ac:dyDescent="0.2">
      <c r="A230" s="21"/>
      <c r="B230" s="60"/>
      <c r="C230" s="92"/>
      <c r="D230" s="92"/>
      <c r="E230" s="92"/>
      <c r="F230" s="92"/>
      <c r="G230" s="92"/>
      <c r="H230" s="92"/>
      <c r="I230" s="21"/>
    </row>
    <row r="233" spans="1:9" x14ac:dyDescent="0.2">
      <c r="A233" s="61"/>
      <c r="B233" s="85"/>
      <c r="C233" s="86"/>
      <c r="D233" s="86"/>
      <c r="E233" s="86"/>
      <c r="F233" s="86"/>
      <c r="G233" s="86"/>
      <c r="H233" s="86"/>
    </row>
    <row r="234" spans="1:9" x14ac:dyDescent="0.2">
      <c r="A234" s="61"/>
      <c r="B234" s="85"/>
      <c r="C234" s="86"/>
      <c r="D234" s="86"/>
      <c r="E234" s="86"/>
      <c r="F234" s="86"/>
      <c r="G234" s="86"/>
      <c r="H234" s="86"/>
    </row>
    <row r="235" spans="1:9" x14ac:dyDescent="0.2">
      <c r="A235" s="61"/>
      <c r="B235" s="85"/>
      <c r="C235" s="86"/>
      <c r="D235" s="86"/>
      <c r="E235" s="86"/>
      <c r="F235" s="86"/>
      <c r="G235" s="86"/>
      <c r="H235" s="86"/>
    </row>
    <row r="236" spans="1:9" x14ac:dyDescent="0.2">
      <c r="A236" s="61"/>
      <c r="B236" s="61"/>
      <c r="C236" s="86"/>
      <c r="D236" s="86"/>
      <c r="E236" s="86"/>
      <c r="F236" s="86"/>
      <c r="G236" s="86"/>
      <c r="H236" s="86"/>
    </row>
    <row r="237" spans="1:9" x14ac:dyDescent="0.2">
      <c r="A237" s="61"/>
      <c r="B237" s="61"/>
      <c r="C237" s="86"/>
      <c r="D237" s="86"/>
      <c r="E237" s="86"/>
      <c r="F237" s="86"/>
      <c r="G237" s="86"/>
      <c r="H237" s="86"/>
    </row>
    <row r="238" spans="1:9" x14ac:dyDescent="0.2">
      <c r="A238" s="61"/>
      <c r="B238" s="61"/>
      <c r="C238" s="61"/>
      <c r="D238" s="61"/>
      <c r="E238" s="61"/>
      <c r="F238" s="61"/>
      <c r="G238" s="61"/>
      <c r="H238" s="61"/>
    </row>
  </sheetData>
  <mergeCells count="11">
    <mergeCell ref="C230:H230"/>
    <mergeCell ref="A2:I2"/>
    <mergeCell ref="B5:C5"/>
    <mergeCell ref="B6:C6"/>
    <mergeCell ref="B7:C7"/>
    <mergeCell ref="C229:H229"/>
    <mergeCell ref="C233:H233"/>
    <mergeCell ref="C234:H234"/>
    <mergeCell ref="C235:H235"/>
    <mergeCell ref="C236:H236"/>
    <mergeCell ref="C237:H237"/>
  </mergeCells>
  <pageMargins left="0.7" right="0.7" top="0.75" bottom="0.75" header="0.3" footer="0.3"/>
  <pageSetup scale="71" orientation="landscape" r:id="rId1"/>
  <rowBreaks count="2" manualBreakCount="2">
    <brk id="153" max="8" man="1"/>
    <brk id="200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MNS revised 14.03.15</vt:lpstr>
      <vt:lpstr>'MNS revised 14.03.15'!Print_Area</vt:lpstr>
    </vt:vector>
  </TitlesOfParts>
  <Company>ICF International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Barrere</dc:creator>
  <cp:lastModifiedBy>Kjt5</cp:lastModifiedBy>
  <dcterms:created xsi:type="dcterms:W3CDTF">2015-04-21T15:44:10Z</dcterms:created>
  <dcterms:modified xsi:type="dcterms:W3CDTF">2016-09-20T20:28:51Z</dcterms:modified>
</cp:coreProperties>
</file>